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hidePivotFieldList="1" defaultThemeVersion="124226"/>
  <bookViews>
    <workbookView xWindow="0" yWindow="0" windowWidth="23250" windowHeight="12135" activeTab="8"/>
  </bookViews>
  <sheets>
    <sheet name="пр1" sheetId="16" r:id="rId1"/>
    <sheet name="пр3" sheetId="35" r:id="rId2"/>
    <sheet name="пр4" sheetId="33" r:id="rId3"/>
    <sheet name="пр5" sheetId="36" r:id="rId4"/>
    <sheet name="пр6" sheetId="37" r:id="rId5"/>
    <sheet name="пр7-8" sheetId="24" r:id="rId6"/>
    <sheet name="пр9" sheetId="31" r:id="rId7"/>
    <sheet name="пр10" sheetId="30" r:id="rId8"/>
    <sheet name="пр11-12" sheetId="29" r:id="rId9"/>
  </sheets>
  <externalReferences>
    <externalReference r:id="rId10"/>
    <externalReference r:id="rId11"/>
  </externalReferences>
  <definedNames>
    <definedName name="_xlnm._FilterDatabase" localSheetId="0" hidden="1">пр1!$A$8:$I$60</definedName>
    <definedName name="_xlnm._FilterDatabase" localSheetId="1" hidden="1">пр3!$A$8:$H$225</definedName>
    <definedName name="_xlnm._FilterDatabase" localSheetId="2" hidden="1">пр4!$A$8:$G$205</definedName>
    <definedName name="_xlnm._FilterDatabase" localSheetId="3" hidden="1">пр5!$A$8:$G$223</definedName>
    <definedName name="_xlnm._FilterDatabase" localSheetId="4" hidden="1">пр6!$A$8:$G$225</definedName>
  </definedNames>
  <calcPr calcId="144525"/>
</workbook>
</file>

<file path=xl/calcChain.xml><?xml version="1.0" encoding="utf-8"?>
<calcChain xmlns="http://schemas.openxmlformats.org/spreadsheetml/2006/main">
  <c r="G91" i="33" l="1"/>
  <c r="F91" i="33"/>
  <c r="H135" i="37"/>
  <c r="G84" i="33"/>
  <c r="F84" i="33"/>
  <c r="G54" i="33"/>
  <c r="F54" i="33"/>
  <c r="G44" i="33"/>
  <c r="F44" i="33"/>
  <c r="F97" i="33"/>
  <c r="D30" i="24"/>
  <c r="C30" i="24"/>
  <c r="C13" i="24"/>
  <c r="H25" i="16" l="1"/>
  <c r="I25" i="16"/>
  <c r="G25" i="16"/>
  <c r="H160" i="37" l="1"/>
  <c r="G160" i="37"/>
  <c r="H53" i="37"/>
  <c r="G53" i="37"/>
  <c r="H50" i="37"/>
  <c r="G50" i="37"/>
  <c r="G97" i="33"/>
  <c r="G90" i="33" s="1"/>
  <c r="F90" i="33" l="1"/>
  <c r="G169" i="36" l="1"/>
  <c r="G170" i="36" l="1"/>
  <c r="B23" i="31" l="1"/>
  <c r="H66" i="37"/>
  <c r="G66" i="37"/>
  <c r="H45" i="37"/>
  <c r="G45" i="37"/>
  <c r="H44" i="37"/>
  <c r="G44" i="37"/>
  <c r="H105" i="37"/>
  <c r="G63" i="33"/>
  <c r="F63" i="33"/>
  <c r="G65" i="36"/>
  <c r="G64" i="36"/>
  <c r="H210" i="37" l="1"/>
  <c r="G210" i="37"/>
  <c r="H145" i="37"/>
  <c r="H128" i="37"/>
  <c r="H129" i="37"/>
  <c r="G129" i="37"/>
  <c r="G128" i="37"/>
  <c r="G99" i="37"/>
  <c r="H84" i="37"/>
  <c r="G84" i="37"/>
  <c r="H137" i="37"/>
  <c r="H138" i="37"/>
  <c r="G137" i="37"/>
  <c r="G138" i="37"/>
  <c r="H184" i="37"/>
  <c r="H185" i="37"/>
  <c r="H186" i="37"/>
  <c r="G184" i="37"/>
  <c r="G185" i="37"/>
  <c r="G186" i="37"/>
  <c r="H178" i="37"/>
  <c r="G178" i="37"/>
  <c r="G177" i="37"/>
  <c r="H177" i="37"/>
  <c r="G179" i="37"/>
  <c r="H179" i="37"/>
  <c r="G180" i="37"/>
  <c r="H180" i="37"/>
  <c r="H176" i="37"/>
  <c r="G176" i="37"/>
  <c r="H159" i="37"/>
  <c r="G159" i="37"/>
  <c r="H158" i="37"/>
  <c r="G158" i="37"/>
  <c r="H156" i="37"/>
  <c r="G156" i="37"/>
  <c r="H155" i="37"/>
  <c r="G155" i="37"/>
  <c r="H154" i="37"/>
  <c r="G154" i="37"/>
  <c r="H150" i="37"/>
  <c r="H151" i="37"/>
  <c r="H152" i="37"/>
  <c r="H153" i="37"/>
  <c r="G151" i="37"/>
  <c r="G152" i="37"/>
  <c r="G153" i="37"/>
  <c r="G150" i="37"/>
  <c r="H142" i="37"/>
  <c r="H143" i="37"/>
  <c r="H144" i="37"/>
  <c r="H146" i="37"/>
  <c r="H147" i="37"/>
  <c r="H148" i="37"/>
  <c r="G143" i="37"/>
  <c r="G144" i="37"/>
  <c r="G145" i="37"/>
  <c r="G146" i="37"/>
  <c r="G147" i="37"/>
  <c r="G148" i="37"/>
  <c r="G142" i="37"/>
  <c r="H201" i="37"/>
  <c r="H200" i="37" s="1"/>
  <c r="G201" i="37"/>
  <c r="G200" i="37" s="1"/>
  <c r="G198" i="37"/>
  <c r="H198" i="37"/>
  <c r="G199" i="37"/>
  <c r="H199" i="37"/>
  <c r="H197" i="37"/>
  <c r="G197" i="37"/>
  <c r="H205" i="37"/>
  <c r="H206" i="37"/>
  <c r="H207" i="37"/>
  <c r="H208" i="37"/>
  <c r="H209" i="37"/>
  <c r="G206" i="37"/>
  <c r="G207" i="37"/>
  <c r="G208" i="37"/>
  <c r="G209" i="37"/>
  <c r="G205" i="37"/>
  <c r="G218" i="37"/>
  <c r="H218" i="37"/>
  <c r="G219" i="37"/>
  <c r="H219" i="37"/>
  <c r="H217" i="37"/>
  <c r="G217" i="37"/>
  <c r="H223" i="37"/>
  <c r="H221" i="37" s="1"/>
  <c r="H220" i="37" s="1"/>
  <c r="G223" i="37"/>
  <c r="G221" i="37" s="1"/>
  <c r="G220" i="37" s="1"/>
  <c r="H122" i="37"/>
  <c r="H121" i="37" s="1"/>
  <c r="G122" i="37"/>
  <c r="G121" i="37" s="1"/>
  <c r="H118" i="37"/>
  <c r="H110" i="37"/>
  <c r="G110" i="37"/>
  <c r="H101" i="37"/>
  <c r="H100" i="37" s="1"/>
  <c r="G101" i="37"/>
  <c r="G100" i="37" s="1"/>
  <c r="H104" i="37"/>
  <c r="H103" i="37" s="1"/>
  <c r="H102" i="37" s="1"/>
  <c r="G104" i="37"/>
  <c r="G103" i="37" s="1"/>
  <c r="G102" i="37" s="1"/>
  <c r="H97" i="37"/>
  <c r="H98" i="37"/>
  <c r="G98" i="37"/>
  <c r="G97" i="37"/>
  <c r="H92" i="37"/>
  <c r="H93" i="37"/>
  <c r="G93" i="37"/>
  <c r="G92" i="37"/>
  <c r="H87" i="37"/>
  <c r="H88" i="37"/>
  <c r="H89" i="37"/>
  <c r="G88" i="37"/>
  <c r="G89" i="37"/>
  <c r="G87" i="37"/>
  <c r="H77" i="37"/>
  <c r="H78" i="37"/>
  <c r="G78" i="37"/>
  <c r="G77" i="37"/>
  <c r="G180" i="33"/>
  <c r="F180" i="33"/>
  <c r="H75" i="37"/>
  <c r="H73" i="37" s="1"/>
  <c r="G75" i="37"/>
  <c r="H70" i="37"/>
  <c r="H69" i="37" s="1"/>
  <c r="G70" i="37"/>
  <c r="G69" i="37" s="1"/>
  <c r="H59" i="37"/>
  <c r="H57" i="37" s="1"/>
  <c r="G59" i="37"/>
  <c r="G57" i="37" s="1"/>
  <c r="H41" i="37"/>
  <c r="H40" i="37" s="1"/>
  <c r="G41" i="37"/>
  <c r="G40" i="37" s="1"/>
  <c r="H31" i="37"/>
  <c r="H30" i="37" s="1"/>
  <c r="G31" i="37"/>
  <c r="G30" i="37" s="1"/>
  <c r="H23" i="37"/>
  <c r="H22" i="37" s="1"/>
  <c r="G23" i="37"/>
  <c r="G22" i="37" s="1"/>
  <c r="H17" i="37"/>
  <c r="H18" i="37"/>
  <c r="H19" i="37"/>
  <c r="H20" i="37"/>
  <c r="H21" i="37"/>
  <c r="G17" i="37"/>
  <c r="G18" i="37"/>
  <c r="G19" i="37"/>
  <c r="G20" i="37"/>
  <c r="G21" i="37"/>
  <c r="H16" i="37"/>
  <c r="G16" i="37"/>
  <c r="H15" i="37"/>
  <c r="G15" i="37"/>
  <c r="H12" i="37"/>
  <c r="G12" i="37"/>
  <c r="H24" i="37"/>
  <c r="H27" i="37"/>
  <c r="H34" i="37"/>
  <c r="H37" i="37"/>
  <c r="H43" i="37"/>
  <c r="H46" i="37"/>
  <c r="H49" i="37"/>
  <c r="H51" i="37"/>
  <c r="H54" i="37"/>
  <c r="H60" i="37"/>
  <c r="H62" i="37"/>
  <c r="H71" i="37"/>
  <c r="H80" i="37"/>
  <c r="H111" i="37"/>
  <c r="H116" i="37"/>
  <c r="H117" i="37"/>
  <c r="H124" i="37"/>
  <c r="H123" i="37" s="1"/>
  <c r="H133" i="37"/>
  <c r="H132" i="37" s="1"/>
  <c r="H173" i="37"/>
  <c r="H190" i="37"/>
  <c r="H193" i="37"/>
  <c r="H192" i="37" s="1"/>
  <c r="H211" i="37"/>
  <c r="H213" i="37"/>
  <c r="H214" i="37"/>
  <c r="G193" i="37"/>
  <c r="G192" i="37" s="1"/>
  <c r="G173" i="37"/>
  <c r="G172" i="37"/>
  <c r="G171" i="37"/>
  <c r="G170" i="37"/>
  <c r="G169" i="37"/>
  <c r="G164" i="37"/>
  <c r="G163" i="37"/>
  <c r="G162" i="37"/>
  <c r="G157" i="37"/>
  <c r="G118" i="37"/>
  <c r="G80" i="37"/>
  <c r="G74" i="37"/>
  <c r="G72" i="37"/>
  <c r="G71" i="37" s="1"/>
  <c r="G62" i="37"/>
  <c r="G60" i="37"/>
  <c r="G55" i="37"/>
  <c r="G54" i="37" s="1"/>
  <c r="G51" i="37"/>
  <c r="G46" i="37"/>
  <c r="G43" i="37"/>
  <c r="G37" i="37"/>
  <c r="G34" i="37"/>
  <c r="G27" i="37"/>
  <c r="G24" i="37"/>
  <c r="G92" i="36"/>
  <c r="G91" i="36"/>
  <c r="H91" i="37" l="1"/>
  <c r="H216" i="37"/>
  <c r="H215" i="37" s="1"/>
  <c r="G149" i="37"/>
  <c r="H196" i="37"/>
  <c r="G73" i="37"/>
  <c r="H76" i="37"/>
  <c r="H68" i="37" s="1"/>
  <c r="G42" i="37"/>
  <c r="G76" i="37"/>
  <c r="G68" i="37" s="1"/>
  <c r="H182" i="37"/>
  <c r="G127" i="37"/>
  <c r="G126" i="37" s="1"/>
  <c r="G125" i="37" s="1"/>
  <c r="H136" i="37"/>
  <c r="G91" i="37"/>
  <c r="H96" i="37"/>
  <c r="H95" i="37" s="1"/>
  <c r="G14" i="37"/>
  <c r="H212" i="37"/>
  <c r="G136" i="37"/>
  <c r="H86" i="37"/>
  <c r="H85" i="37" s="1"/>
  <c r="H127" i="37"/>
  <c r="H126" i="37" s="1"/>
  <c r="H125" i="37" s="1"/>
  <c r="G182" i="37"/>
  <c r="H141" i="37"/>
  <c r="G196" i="37"/>
  <c r="G195" i="37" s="1"/>
  <c r="H112" i="37"/>
  <c r="H204" i="37"/>
  <c r="H203" i="37" s="1"/>
  <c r="G141" i="37"/>
  <c r="H120" i="37"/>
  <c r="H56" i="37"/>
  <c r="H42" i="37"/>
  <c r="G96" i="37"/>
  <c r="G95" i="37" s="1"/>
  <c r="G175" i="37"/>
  <c r="H175" i="37"/>
  <c r="H149" i="37"/>
  <c r="H195" i="37"/>
  <c r="G216" i="37"/>
  <c r="G215" i="37" s="1"/>
  <c r="H109" i="37"/>
  <c r="G86" i="37"/>
  <c r="G85" i="37" s="1"/>
  <c r="H33" i="37"/>
  <c r="H14" i="37"/>
  <c r="H48" i="37"/>
  <c r="H13" i="37"/>
  <c r="H11" i="37" s="1"/>
  <c r="G56" i="37"/>
  <c r="G33" i="37"/>
  <c r="G90" i="36"/>
  <c r="F120" i="33"/>
  <c r="G102" i="33"/>
  <c r="G145" i="33"/>
  <c r="F145" i="33"/>
  <c r="G203" i="33"/>
  <c r="F203" i="33"/>
  <c r="G201" i="33"/>
  <c r="F201" i="33"/>
  <c r="G199" i="33"/>
  <c r="F199" i="33"/>
  <c r="G196" i="33"/>
  <c r="G195" i="33" s="1"/>
  <c r="F196" i="33"/>
  <c r="F195" i="33" s="1"/>
  <c r="G193" i="33"/>
  <c r="F193" i="33"/>
  <c r="G191" i="33"/>
  <c r="F191" i="33"/>
  <c r="G189" i="33"/>
  <c r="F189" i="33"/>
  <c r="G186" i="33"/>
  <c r="F186" i="33"/>
  <c r="G184" i="33"/>
  <c r="F184" i="33"/>
  <c r="G176" i="33"/>
  <c r="G173" i="33" s="1"/>
  <c r="F176" i="33"/>
  <c r="F173" i="33" s="1"/>
  <c r="G170" i="33"/>
  <c r="F170" i="33"/>
  <c r="G168" i="33"/>
  <c r="F168" i="33"/>
  <c r="G148" i="33"/>
  <c r="F148" i="33"/>
  <c r="G134" i="33"/>
  <c r="F134" i="33"/>
  <c r="G120" i="33"/>
  <c r="G117" i="33"/>
  <c r="F117" i="33"/>
  <c r="F102" i="33"/>
  <c r="G89" i="33"/>
  <c r="F89" i="33"/>
  <c r="G81" i="33"/>
  <c r="F81" i="33"/>
  <c r="G77" i="33"/>
  <c r="F77" i="33"/>
  <c r="G74" i="33"/>
  <c r="F74" i="33"/>
  <c r="G71" i="33"/>
  <c r="F71" i="33"/>
  <c r="G69" i="33"/>
  <c r="F69" i="33"/>
  <c r="G66" i="33"/>
  <c r="F66" i="33"/>
  <c r="G59" i="33"/>
  <c r="F59" i="33"/>
  <c r="G56" i="33"/>
  <c r="F56" i="33"/>
  <c r="G53" i="33"/>
  <c r="F53" i="33"/>
  <c r="G50" i="33"/>
  <c r="F50" i="33"/>
  <c r="G47" i="33"/>
  <c r="G46" i="33" s="1"/>
  <c r="F47" i="33"/>
  <c r="F46" i="33" s="1"/>
  <c r="G41" i="33"/>
  <c r="F41" i="33"/>
  <c r="G38" i="33"/>
  <c r="F38" i="33"/>
  <c r="G35" i="33"/>
  <c r="F35" i="33"/>
  <c r="G32" i="33"/>
  <c r="F32" i="33"/>
  <c r="G28" i="33"/>
  <c r="F28" i="33"/>
  <c r="G26" i="33"/>
  <c r="F26" i="33"/>
  <c r="G18" i="33"/>
  <c r="F18" i="33"/>
  <c r="G14" i="33"/>
  <c r="F14" i="33"/>
  <c r="G11" i="33"/>
  <c r="F11" i="33"/>
  <c r="F183" i="33" l="1"/>
  <c r="G167" i="33"/>
  <c r="F167" i="33"/>
  <c r="H108" i="37"/>
  <c r="H94" i="37" s="1"/>
  <c r="H10" i="37"/>
  <c r="H191" i="37"/>
  <c r="H140" i="37"/>
  <c r="G140" i="37"/>
  <c r="F188" i="33"/>
  <c r="G198" i="33"/>
  <c r="F198" i="33"/>
  <c r="G188" i="33"/>
  <c r="G183" i="33"/>
  <c r="G133" i="33"/>
  <c r="F133" i="33"/>
  <c r="F80" i="33"/>
  <c r="G80" i="33"/>
  <c r="F68" i="33"/>
  <c r="G68" i="33"/>
  <c r="G58" i="33"/>
  <c r="F58" i="33"/>
  <c r="F49" i="33"/>
  <c r="G49" i="33"/>
  <c r="F10" i="33"/>
  <c r="G10" i="33"/>
  <c r="F9" i="33" l="1"/>
  <c r="C27" i="24" s="1"/>
  <c r="G9" i="33"/>
  <c r="G187" i="36" l="1"/>
  <c r="G190" i="37" l="1"/>
  <c r="G188" i="36"/>
  <c r="H188" i="37"/>
  <c r="H187" i="37" s="1"/>
  <c r="G82" i="36"/>
  <c r="G81" i="36" s="1"/>
  <c r="H83" i="37" l="1"/>
  <c r="H82" i="37" s="1"/>
  <c r="H79" i="37" s="1"/>
  <c r="H9" i="37" s="1"/>
  <c r="H139" i="37"/>
  <c r="G186" i="36"/>
  <c r="G185" i="36" s="1"/>
  <c r="G188" i="37"/>
  <c r="G187" i="37" s="1"/>
  <c r="G220" i="36"/>
  <c r="G83" i="37" l="1"/>
  <c r="G82" i="37" s="1"/>
  <c r="G79" i="37" s="1"/>
  <c r="G139" i="37"/>
  <c r="G172" i="36"/>
  <c r="G171" i="36" s="1"/>
  <c r="G158" i="36"/>
  <c r="G48" i="16" l="1"/>
  <c r="G43" i="16" s="1"/>
  <c r="H33" i="16"/>
  <c r="I33" i="16"/>
  <c r="G33" i="16"/>
  <c r="H9" i="16"/>
  <c r="I9" i="16"/>
  <c r="G9" i="16"/>
  <c r="G63" i="16" l="1"/>
  <c r="E24" i="30" l="1"/>
  <c r="I24" i="30"/>
  <c r="I14" i="30"/>
  <c r="C25" i="30"/>
  <c r="D25" i="30"/>
  <c r="F25" i="30"/>
  <c r="G25" i="30"/>
  <c r="H25" i="30"/>
  <c r="B25" i="30"/>
  <c r="D23" i="31"/>
  <c r="H134" i="37"/>
  <c r="H131" i="37" s="1"/>
  <c r="H130" i="37" s="1"/>
  <c r="H225" i="37" s="1"/>
  <c r="H227" i="37" s="1"/>
  <c r="H28" i="33" l="1"/>
  <c r="D35" i="29" l="1"/>
  <c r="C35" i="29"/>
  <c r="D15" i="29"/>
  <c r="G133" i="37" l="1"/>
  <c r="G205" i="36"/>
  <c r="G197" i="36"/>
  <c r="G168" i="36"/>
  <c r="G167" i="36"/>
  <c r="G162" i="36"/>
  <c r="G161" i="36"/>
  <c r="G160" i="36"/>
  <c r="G156" i="36"/>
  <c r="G147" i="36"/>
  <c r="G145" i="36"/>
  <c r="G73" i="36"/>
  <c r="G71" i="36"/>
  <c r="G70" i="36" s="1"/>
  <c r="G56" i="36"/>
  <c r="G55" i="36" s="1"/>
  <c r="G44" i="36"/>
  <c r="G38" i="36"/>
  <c r="G37" i="36"/>
  <c r="G124" i="37"/>
  <c r="G123" i="37" s="1"/>
  <c r="G120" i="37" s="1"/>
  <c r="G184" i="36"/>
  <c r="G182" i="36"/>
  <c r="G74" i="36"/>
  <c r="G69" i="36"/>
  <c r="G68" i="36" s="1"/>
  <c r="G213" i="37"/>
  <c r="G217" i="36"/>
  <c r="G216" i="36"/>
  <c r="G215" i="36"/>
  <c r="G207" i="36"/>
  <c r="G206" i="36"/>
  <c r="G204" i="36"/>
  <c r="G203" i="36"/>
  <c r="G118" i="36"/>
  <c r="G117" i="36" s="1"/>
  <c r="G179" i="36"/>
  <c r="G178" i="36"/>
  <c r="G177" i="36"/>
  <c r="G77" i="36"/>
  <c r="G76" i="36"/>
  <c r="G175" i="36"/>
  <c r="G200" i="36"/>
  <c r="G60" i="36"/>
  <c r="G196" i="36"/>
  <c r="G195" i="36"/>
  <c r="G154" i="36"/>
  <c r="G153" i="36"/>
  <c r="G157" i="36"/>
  <c r="G152" i="36"/>
  <c r="G151" i="36"/>
  <c r="G150" i="36"/>
  <c r="G146" i="36"/>
  <c r="G144" i="36"/>
  <c r="G143" i="36"/>
  <c r="G141" i="36"/>
  <c r="G53" i="36"/>
  <c r="G54" i="36"/>
  <c r="G114" i="36"/>
  <c r="G113" i="36"/>
  <c r="G112" i="36"/>
  <c r="G49" i="37"/>
  <c r="G48" i="37" s="1"/>
  <c r="G192" i="36"/>
  <c r="G191" i="36" s="1"/>
  <c r="G190" i="36" s="1"/>
  <c r="G128" i="36"/>
  <c r="G127" i="36"/>
  <c r="G103" i="36"/>
  <c r="G102" i="36" s="1"/>
  <c r="G101" i="36" s="1"/>
  <c r="G33" i="36"/>
  <c r="G32" i="36"/>
  <c r="G137" i="36"/>
  <c r="G136" i="36"/>
  <c r="G31" i="36"/>
  <c r="G29" i="36"/>
  <c r="G28" i="36"/>
  <c r="G25" i="36"/>
  <c r="G24" i="36" s="1"/>
  <c r="G98" i="36"/>
  <c r="G97" i="36"/>
  <c r="G96" i="36"/>
  <c r="G20" i="36"/>
  <c r="G18" i="36"/>
  <c r="G17" i="36"/>
  <c r="G135" i="37"/>
  <c r="G89" i="36"/>
  <c r="G88" i="36"/>
  <c r="G52" i="36" l="1"/>
  <c r="G30" i="36"/>
  <c r="G134" i="37"/>
  <c r="G16" i="36"/>
  <c r="G155" i="36"/>
  <c r="G174" i="36"/>
  <c r="G75" i="36"/>
  <c r="G209" i="36"/>
  <c r="G211" i="37"/>
  <c r="G204" i="37" s="1"/>
  <c r="G61" i="36"/>
  <c r="G199" i="36"/>
  <c r="G198" i="36" s="1"/>
  <c r="G115" i="36"/>
  <c r="G116" i="37"/>
  <c r="G133" i="36"/>
  <c r="G106" i="36"/>
  <c r="G105" i="37"/>
  <c r="G116" i="36"/>
  <c r="G117" i="37"/>
  <c r="G110" i="36"/>
  <c r="G111" i="37"/>
  <c r="G109" i="37" s="1"/>
  <c r="G212" i="36"/>
  <c r="G214" i="37"/>
  <c r="G212" i="37" s="1"/>
  <c r="G132" i="37"/>
  <c r="G13" i="37"/>
  <c r="G11" i="37" s="1"/>
  <c r="G10" i="37" s="1"/>
  <c r="G9" i="37" s="1"/>
  <c r="G194" i="36"/>
  <c r="G208" i="36"/>
  <c r="G183" i="36"/>
  <c r="G180" i="36" s="1"/>
  <c r="G79" i="36"/>
  <c r="G78" i="36" s="1"/>
  <c r="G221" i="36"/>
  <c r="G149" i="36"/>
  <c r="G109" i="36"/>
  <c r="G12" i="36"/>
  <c r="G86" i="36"/>
  <c r="G21" i="36"/>
  <c r="G15" i="36"/>
  <c r="G19" i="36"/>
  <c r="G87" i="36"/>
  <c r="G126" i="36"/>
  <c r="G125" i="36" s="1"/>
  <c r="G124" i="36" s="1"/>
  <c r="G63" i="36"/>
  <c r="G58" i="36"/>
  <c r="G214" i="36"/>
  <c r="G213" i="36" s="1"/>
  <c r="G23" i="36"/>
  <c r="G22" i="36" s="1"/>
  <c r="G83" i="36"/>
  <c r="G121" i="36"/>
  <c r="G120" i="36" s="1"/>
  <c r="G51" i="36"/>
  <c r="G50" i="36" s="1"/>
  <c r="G49" i="36" s="1"/>
  <c r="G211" i="36"/>
  <c r="G210" i="36" s="1"/>
  <c r="G100" i="36"/>
  <c r="G99" i="36" s="1"/>
  <c r="G123" i="36"/>
  <c r="G122" i="36" s="1"/>
  <c r="G72" i="36"/>
  <c r="G42" i="36"/>
  <c r="G41" i="36" s="1"/>
  <c r="G132" i="36"/>
  <c r="G131" i="36" s="1"/>
  <c r="G105" i="36"/>
  <c r="G47" i="36"/>
  <c r="G43" i="36" s="1"/>
  <c r="G176" i="36"/>
  <c r="G173" i="36" s="1"/>
  <c r="G27" i="36"/>
  <c r="G35" i="36"/>
  <c r="G95" i="36"/>
  <c r="G140" i="36"/>
  <c r="G135" i="36"/>
  <c r="G148" i="36" l="1"/>
  <c r="G139" i="36" s="1"/>
  <c r="G138" i="36" s="1"/>
  <c r="G111" i="36"/>
  <c r="G34" i="36"/>
  <c r="G104" i="36"/>
  <c r="G202" i="36"/>
  <c r="G201" i="36" s="1"/>
  <c r="G67" i="36"/>
  <c r="G112" i="37"/>
  <c r="G108" i="37" s="1"/>
  <c r="G94" i="37" s="1"/>
  <c r="G193" i="36"/>
  <c r="G131" i="37"/>
  <c r="G130" i="37" s="1"/>
  <c r="G108" i="36"/>
  <c r="G107" i="36" s="1"/>
  <c r="G203" i="37"/>
  <c r="G191" i="37" s="1"/>
  <c r="G219" i="36"/>
  <c r="G218" i="36" s="1"/>
  <c r="G85" i="36"/>
  <c r="G84" i="36" s="1"/>
  <c r="G119" i="36"/>
  <c r="G57" i="36"/>
  <c r="G94" i="36"/>
  <c r="G14" i="36"/>
  <c r="G130" i="36"/>
  <c r="G129" i="36" s="1"/>
  <c r="G13" i="36"/>
  <c r="G11" i="36" s="1"/>
  <c r="G10" i="36" s="1"/>
  <c r="G225" i="37" l="1"/>
  <c r="G227" i="37" s="1"/>
  <c r="G9" i="36"/>
  <c r="G189" i="36"/>
  <c r="G93" i="36"/>
  <c r="G223" i="36" l="1"/>
  <c r="G225" i="36" s="1"/>
  <c r="C10" i="24"/>
  <c r="H48" i="16" l="1"/>
  <c r="H43" i="16" s="1"/>
  <c r="H63" i="16" l="1"/>
  <c r="C26" i="24" s="1"/>
  <c r="I48" i="16"/>
  <c r="I43" i="16" s="1"/>
  <c r="I63" i="16" l="1"/>
  <c r="E22" i="31"/>
  <c r="C23" i="31"/>
  <c r="D29" i="24" l="1"/>
  <c r="D28" i="24" s="1"/>
  <c r="C29" i="24"/>
  <c r="C28" i="24" s="1"/>
  <c r="C12" i="24"/>
  <c r="C11" i="24" s="1"/>
  <c r="E14" i="31" l="1"/>
  <c r="E15" i="31"/>
  <c r="E16" i="31"/>
  <c r="E17" i="31"/>
  <c r="E18" i="31"/>
  <c r="E19" i="31"/>
  <c r="E20" i="31"/>
  <c r="E21" i="31"/>
  <c r="E13" i="31"/>
  <c r="E12" i="31"/>
  <c r="E23" i="31" l="1"/>
  <c r="C9" i="24"/>
  <c r="I15" i="30" l="1"/>
  <c r="I16" i="30"/>
  <c r="I17" i="30"/>
  <c r="I18" i="30"/>
  <c r="I19" i="30"/>
  <c r="I20" i="30"/>
  <c r="I21" i="30"/>
  <c r="I22" i="30"/>
  <c r="I23" i="30"/>
  <c r="D26" i="24"/>
  <c r="I25" i="30" l="1"/>
  <c r="E15" i="30"/>
  <c r="E16" i="30"/>
  <c r="E17" i="30"/>
  <c r="E18" i="30"/>
  <c r="E19" i="30"/>
  <c r="E20" i="30"/>
  <c r="E21" i="30"/>
  <c r="E22" i="30"/>
  <c r="E23" i="30"/>
  <c r="E14" i="30"/>
  <c r="E25" i="30" l="1"/>
  <c r="H133" i="33"/>
  <c r="F45" i="16" l="1"/>
  <c r="F56" i="16" l="1"/>
  <c r="F57" i="16"/>
  <c r="F10" i="16" l="1"/>
  <c r="F48" i="16" l="1"/>
  <c r="F31" i="16" l="1"/>
  <c r="F13" i="16" l="1"/>
  <c r="F12" i="16"/>
  <c r="F46" i="16"/>
  <c r="F44" i="16"/>
  <c r="F43" i="16"/>
  <c r="F34" i="16"/>
  <c r="F26" i="16"/>
  <c r="F63" i="16" l="1"/>
  <c r="C8" i="24" l="1"/>
  <c r="C14" i="24" s="1"/>
  <c r="D27" i="24"/>
  <c r="D25" i="24" s="1"/>
  <c r="D31" i="24" s="1"/>
  <c r="C25" i="24"/>
  <c r="C31" i="24" s="1"/>
</calcChain>
</file>

<file path=xl/connections.xml><?xml version="1.0" encoding="utf-8"?>
<connections xmlns="http://schemas.openxmlformats.org/spreadsheetml/2006/main">
  <connection id="1" sourceFile="C:\Documents and Settings\Администратор\Мои документы\бюджеты\Бюджет 2009-2011 Гергебильского района\расчет\проба\изм.xlsm" keepAlive="1" name="изм" type="5" refreshedVersion="3">
    <dbPr connection="Provider=Microsoft.ACE.OLEDB.12.0;User ID=Admin;Data Source=C:\Documents and Settings\Администратор\Мои документы\бюджеты\Бюджет 2009-2011 Гергебильского района\расчет\проба\изм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Лист1$" commandType="3"/>
  </connection>
</connections>
</file>

<file path=xl/sharedStrings.xml><?xml version="1.0" encoding="utf-8"?>
<sst xmlns="http://schemas.openxmlformats.org/spreadsheetml/2006/main" count="2306" uniqueCount="424">
  <si>
    <t>Наименование показателя</t>
  </si>
  <si>
    <t>Рз</t>
  </si>
  <si>
    <t>ПР</t>
  </si>
  <si>
    <t>ЦСР</t>
  </si>
  <si>
    <t>ВР</t>
  </si>
  <si>
    <t>сумма</t>
  </si>
  <si>
    <t>Расходы, осуществляемые по вопросам местного значения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</si>
  <si>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</si>
  <si>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</si>
  <si>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</si>
  <si>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Высшее должностное лицо органа местного самоуправления</t>
  </si>
  <si>
    <t>Центральный аппарат</t>
  </si>
  <si>
    <t>Функционирование законодательных (представительных) органов государственной власти и местного самоуправления</t>
  </si>
  <si>
    <t>Председатель представительного органа</t>
  </si>
  <si>
    <t>Функционирование ПРД,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</si>
  <si>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надзора</t>
  </si>
  <si>
    <t>Обслуживание государственного и муниципального долга</t>
  </si>
  <si>
    <t>Резервные фонды</t>
  </si>
  <si>
    <t>Резервный фонд местной администрации</t>
  </si>
  <si>
    <t>Другие общегосударственные вопросы</t>
  </si>
  <si>
    <t>Субвенция на содержание комиссии по делам несовершеннолетних</t>
  </si>
  <si>
    <t>Субвенция на осуществление деятельности по опеке и попечительству</t>
  </si>
  <si>
    <t>Субвенция на осуществление полномочий по организации деятельности административных комиссий</t>
  </si>
  <si>
    <t>Субвенция ФБ на выполнение федеральных полномочий по государственной регистрации актов гражданского  состояния</t>
  </si>
  <si>
    <t>Национальная безопасность и правоохранительная деятельность</t>
  </si>
  <si>
    <t>Предупреждение и ликвидация последствий чрезвычайных ситуаций и стихийных бедствий, гражданская оборона</t>
  </si>
  <si>
    <t>Поисковые и аварийно-спасательные учреждения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</si>
  <si>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</si>
  <si>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</si>
  <si>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</si>
  <si>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</si>
  <si>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Муниципальная программа</t>
  </si>
  <si>
    <t>Коммунальное хозяйство</t>
  </si>
  <si>
    <t>Подготовка к работе в осенне-зимний период</t>
  </si>
  <si>
    <t>Благоустройство</t>
  </si>
  <si>
    <t>Строительство внутрипоселковых дорог</t>
  </si>
  <si>
    <t>Другие вопросы в области жилищно-коммунального хозяйства</t>
  </si>
  <si>
    <t>Содержание структурных подразделений УЖКХ</t>
  </si>
  <si>
    <t>Образование</t>
  </si>
  <si>
    <t>Дошкольное образование</t>
  </si>
  <si>
    <t>Детские дошкольные учреждения</t>
  </si>
  <si>
    <t>Общее образование</t>
  </si>
  <si>
    <t>Школы</t>
  </si>
  <si>
    <t>Субвенции на реализацию основных общеобразовательных программ в муниципальных общеобразовательных учреждениях</t>
  </si>
  <si>
    <t>Учреждения по внешкольной работе с детьми (ДПЦ)</t>
  </si>
  <si>
    <t>Субвенция на организацию обеспечения питанием учащихся муниципальных общеобразовательных учреждений</t>
  </si>
  <si>
    <t>Молодежная политика и оздоровление детей</t>
  </si>
  <si>
    <t>Проведение мероприятий для детей и молодежи</t>
  </si>
  <si>
    <t>Другие вопросы в области образования</t>
  </si>
  <si>
    <t>Учебно-методические кабинеты, центральные бухгалтерии, группы хозяйственного обслуживания, учебные фильмотеки</t>
  </si>
  <si>
    <t>Культура</t>
  </si>
  <si>
    <t>Дворцы и дома культуры</t>
  </si>
  <si>
    <t>Библиотеки</t>
  </si>
  <si>
    <t>Театры, цирки, концертные и другие организации исполнительских искусств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</si>
  <si>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</si>
  <si>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</si>
  <si>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Стационарная медицинская помощь</t>
  </si>
  <si>
    <t>Больницы</t>
  </si>
  <si>
    <t>Субсидии на оказание льгот специалистам муниципальных учреждений здравоохранения , работающих и проживающих в сельской местности при оплате ж-к-у</t>
  </si>
  <si>
    <t>Амбулаторная помощь</t>
  </si>
  <si>
    <t>Амбулатории</t>
  </si>
  <si>
    <t>Фельдшерско-акушерские пункты</t>
  </si>
  <si>
    <t>Скорая медицинская помощь</t>
  </si>
  <si>
    <t>Другие вопросы в области здравоохранения и спорта</t>
  </si>
  <si>
    <t>Социальная политика</t>
  </si>
  <si>
    <t>Пенсионное обеспечение</t>
  </si>
  <si>
    <t>Доплаты к пенсиям государственных служащих субъектов РФ и муниципальных служащих</t>
  </si>
  <si>
    <t>Социальное обеспечение населения</t>
  </si>
  <si>
    <t>Субвенции бюджетам муниципальных районов на предоставление гражданам субсидий на оплату жилья и коммунальных услуг</t>
  </si>
  <si>
    <t xml:space="preserve">Охрана семьи и детства </t>
  </si>
  <si>
    <t xml:space="preserve">Субвенция на выплату денежных средств  на содержание ребёнка, единовременных пособий и оплату труда  приемных родителей, патронатных воспитателей, воспитателей детских домов семейного типа </t>
  </si>
  <si>
    <t>выплаты приемной семье на содержание подопечных детей</t>
  </si>
  <si>
    <t>Межбюджетные трансферты всего:</t>
  </si>
  <si>
    <t xml:space="preserve">Выравнивание бюджетной обеспеченности поселений из районного фонда финансовой поддержки </t>
  </si>
  <si>
    <t>00</t>
  </si>
  <si>
    <t>000</t>
  </si>
  <si>
    <t xml:space="preserve">                                                                                                                                                                  Приложение 1</t>
  </si>
  <si>
    <t xml:space="preserve">                                                                                                                                                                к решению Собрания  </t>
  </si>
  <si>
    <t xml:space="preserve">                                                                                                                                              Гергебильского района</t>
  </si>
  <si>
    <t>Распределение</t>
  </si>
  <si>
    <t xml:space="preserve">                                                                                                                                                                  Приложение 4</t>
  </si>
  <si>
    <t>Администрация Гергебильского района</t>
  </si>
  <si>
    <t>Вед</t>
  </si>
  <si>
    <t>001</t>
  </si>
  <si>
    <t>Управление образования</t>
  </si>
  <si>
    <t>075</t>
  </si>
  <si>
    <t>Управление культуры</t>
  </si>
  <si>
    <t>056</t>
  </si>
  <si>
    <t>ИТОГО</t>
  </si>
  <si>
    <t xml:space="preserve">                                                                                                                                                                  Приложение 3</t>
  </si>
  <si>
    <t>Прочие неналоговые доходы бюджетов муниципальных районов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</si>
  <si>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</si>
  <si>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Документ, учреждение</t>
  </si>
  <si>
    <t>Код дохода</t>
  </si>
  <si>
    <t>0000</t>
  </si>
  <si>
    <t>110</t>
  </si>
  <si>
    <t xml:space="preserve">    Единый налог на вмененный доход для отдельных видов деятельности</t>
  </si>
  <si>
    <t>1050200002</t>
  </si>
  <si>
    <t xml:space="preserve">    Единый сельскохозяйственный налог</t>
  </si>
  <si>
    <t>1080301001</t>
  </si>
  <si>
    <t xml:space="preserve">  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</si>
  <si>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1160303001</t>
  </si>
  <si>
    <t>140</t>
  </si>
  <si>
    <t xml:space="preserve">  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</si>
  <si>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1162105005</t>
  </si>
  <si>
    <t xml:space="preserve">    Денежные взыскания (штрафы) за административные правонарушения в области дорожного движения</t>
  </si>
  <si>
    <t>1163000001</t>
  </si>
  <si>
    <t xml:space="preserve">    Прочие поступления от денежных взысканий (штрафов) и иных сумм в возмещение ущерба, зачисляемые в бюджеты муниципальных районов</t>
  </si>
  <si>
    <t>1169005005</t>
  </si>
  <si>
    <t xml:space="preserve">    Дотации бюджетам муниципальных районов на выравнивание бюджетной обеспеченности</t>
  </si>
  <si>
    <t>2020100105</t>
  </si>
  <si>
    <t xml:space="preserve">    Субвенции бюджетам муниципальных районов на содержание ребенка в семье опекуна и приемной семье, а также на оплату труда приемному родителю</t>
  </si>
  <si>
    <t>03</t>
  </si>
  <si>
    <t>1162800001</t>
  </si>
  <si>
    <t>1170505005</t>
  </si>
  <si>
    <t>180</t>
  </si>
  <si>
    <t>Сумма на 2013 год</t>
  </si>
  <si>
    <t>1160301001</t>
  </si>
  <si>
    <t>Денежные взыскания (штрафы) за нарушение законодательства о налогах и сборах, предусмотренные статьями 116, 117, 118, пунктами 1 и 2 статьи 120, статьями 125, 126, 128, 129, 129.1, 132, 133, 134, 135, 135.1 Налогового кодекса Российской Федерации</t>
  </si>
  <si>
    <t>1162700001</t>
  </si>
  <si>
    <t>Денежные взыскания (штрафы) за нарушение Федерального закона "О пожарной безопасности"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</si>
  <si>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</si>
  <si>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Субвенция на архивный фонд</t>
  </si>
  <si>
    <t>Культура и кинематография</t>
  </si>
  <si>
    <t>Другие вопросы в области культуры, кинематографии</t>
  </si>
  <si>
    <t>Здравоохранение</t>
  </si>
  <si>
    <t>Оплата жилищно-коммунальных услуг отдельным категориям граждан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</si>
  <si>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</si>
  <si>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Физическая культура и спорт</t>
  </si>
  <si>
    <t>Физическая культура</t>
  </si>
  <si>
    <t xml:space="preserve">Мероприятия в области здравоохранения, спорта и физической культуры, туризма 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</si>
  <si>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</si>
  <si>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</si>
  <si>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</si>
  <si>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</si>
  <si>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внутренного государственного и муниципального долга</t>
  </si>
  <si>
    <t>Дотации на выравнивание бюджетной обеспеченности субъектов РФ и муниципальных образований</t>
  </si>
  <si>
    <t>Иные дотации</t>
  </si>
  <si>
    <t>Поддержка мер по обеспечению сбалансированности бюджета</t>
  </si>
  <si>
    <t>Прочие межбюджетные трансферты бюджетам РФ и муниципальных образований общего характера</t>
  </si>
  <si>
    <t>Иные межбюджетные трансферты бюджетам бюджетной системы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</si>
  <si>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</si>
  <si>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</si>
  <si>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</si>
  <si>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</si>
  <si>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 xml:space="preserve">Проведение выборов главы муниципального образования </t>
  </si>
  <si>
    <t>Национальная оборона</t>
  </si>
  <si>
    <t>Мобилизационная 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</si>
  <si>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</si>
  <si>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992</t>
  </si>
  <si>
    <t xml:space="preserve">Комплектование книжных фондов библиотек 
муниципальных образований и государственных библиотек городов Москвы и Санкт-Петербурга
</t>
  </si>
  <si>
    <t>Код</t>
  </si>
  <si>
    <t>000 01 05 00 00 00 0000 000</t>
  </si>
  <si>
    <t xml:space="preserve">Изменение остатков  средств на счетах  по учету средств  бюджета                 </t>
  </si>
  <si>
    <t xml:space="preserve">000 01 05 02 01 05 0000 510 </t>
  </si>
  <si>
    <t>Увеличение прочих  остатков денежных средств бюджетов муниципальных районов</t>
  </si>
  <si>
    <t>000 01 05 02 01 05 0000 610</t>
  </si>
  <si>
    <t xml:space="preserve">Уменьшение прочих остатков денежных средств бюджетов муниципальных районов                                </t>
  </si>
  <si>
    <t xml:space="preserve">Наименование  кода группы, подгруппы, статьи,  
вида источников финансирования дефицита бюджета, кода классификации операций сектора государственного управления, относящимся к источникам финансирования дефицита бюджета
 </t>
  </si>
  <si>
    <t>Сумма тыс.рублей</t>
  </si>
  <si>
    <t xml:space="preserve">  </t>
  </si>
  <si>
    <t>Всего источников внутреннего финансирования дефицита бюджета</t>
  </si>
  <si>
    <t>1010201001</t>
  </si>
  <si>
    <t>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</si>
  <si>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</si>
  <si>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1010202001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</si>
  <si>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</si>
  <si>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1050301001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</si>
  <si>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</si>
  <si>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002</t>
  </si>
  <si>
    <t>057</t>
  </si>
  <si>
    <t>Дорожное хозяйство (дорожный фонд)</t>
  </si>
  <si>
    <t>Содержание автомобильных дорог и искусственных сооружений на них</t>
  </si>
  <si>
    <t>Акцизы на ГСМ</t>
  </si>
  <si>
    <t>Органы юстиции</t>
  </si>
  <si>
    <t>Мероприятия в сфере культуры</t>
  </si>
  <si>
    <t>мероприятия в сфере культуры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</si>
  <si>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</si>
  <si>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Другие вопросы в области национальной безопасности и правоохранительной деятельности</t>
  </si>
  <si>
    <t>Резервный фонд по ликвидации чрезвычайных ситуаций</t>
  </si>
  <si>
    <t>Упращенная система налогооблажения</t>
  </si>
  <si>
    <t>Судебная система</t>
  </si>
  <si>
    <t xml:space="preserve">Составление (изменение, дополнение) списков кандидатов в присяжные заседатели Верховного Суда </t>
  </si>
  <si>
    <t>0000000000</t>
  </si>
  <si>
    <t>Детские дошкольные учреждения (Гсот ДОУ)</t>
  </si>
  <si>
    <t>1910106590</t>
  </si>
  <si>
    <t>Другие вопросы в области сельского хозяйства</t>
  </si>
  <si>
    <t>999002001С</t>
  </si>
  <si>
    <t>999002003С</t>
  </si>
  <si>
    <t>999002002Ц</t>
  </si>
  <si>
    <t>992002002А</t>
  </si>
  <si>
    <t>992002001А</t>
  </si>
  <si>
    <t>994002602Л</t>
  </si>
  <si>
    <t>991002420Д</t>
  </si>
  <si>
    <t>991002421Д</t>
  </si>
  <si>
    <t>994002431Б</t>
  </si>
  <si>
    <t>079092008С</t>
  </si>
  <si>
    <t>991002440Д</t>
  </si>
  <si>
    <t>991002442Д</t>
  </si>
  <si>
    <t>991002443Д</t>
  </si>
  <si>
    <t>994002512Б</t>
  </si>
  <si>
    <t>993002457Г</t>
  </si>
  <si>
    <t>Детско-юношеские спортивные школы</t>
  </si>
  <si>
    <t>Школа искусства</t>
  </si>
  <si>
    <t>Дом детского творчества учащихся</t>
  </si>
  <si>
    <t>991002231Д</t>
  </si>
  <si>
    <t>991002232Д</t>
  </si>
  <si>
    <t>991002233Д</t>
  </si>
  <si>
    <t>991002451Д</t>
  </si>
  <si>
    <t>Учебно-методические кабинеты</t>
  </si>
  <si>
    <t>группы хозяйственного обслуживания</t>
  </si>
  <si>
    <t>991002452Д</t>
  </si>
  <si>
    <t xml:space="preserve">    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</si>
  <si>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</si>
  <si>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22500R0820</t>
  </si>
  <si>
    <t>Устройство детей в семью опекуна</t>
  </si>
  <si>
    <t>Муниципальная программа "Безопасный район"</t>
  </si>
  <si>
    <t xml:space="preserve">                                                                                                                                                                  Приложение 6</t>
  </si>
  <si>
    <t xml:space="preserve">                                                                                                                                                                  Приложение 7</t>
  </si>
  <si>
    <t xml:space="preserve">                                                                                                                                                                  Приложение 8</t>
  </si>
  <si>
    <t xml:space="preserve">                                                                                                                                                                  Приложение 11</t>
  </si>
  <si>
    <t>ПЕРЕЧЕНЬ</t>
  </si>
  <si>
    <t>целевых программ Гергебильского  района</t>
  </si>
  <si>
    <t>№ п/п</t>
  </si>
  <si>
    <t>Наименование мероприятия</t>
  </si>
  <si>
    <t>Сумма                на год,   тыс. рублей</t>
  </si>
  <si>
    <t xml:space="preserve">                                                                                                                                                                  Приложение 12</t>
  </si>
  <si>
    <t>Целевых программ Гергебильского  района</t>
  </si>
  <si>
    <t>Муниципальные образования - сельские поселения Гергебильского района</t>
  </si>
  <si>
    <t>Сумма на год, тыс. рублей</t>
  </si>
  <si>
    <t xml:space="preserve">Дотация </t>
  </si>
  <si>
    <t>Субвенции на осуществление первичного воинского учета</t>
  </si>
  <si>
    <t>Межбюджетные трансферты, всего:</t>
  </si>
  <si>
    <t>Аймаки</t>
  </si>
  <si>
    <t>Гергебиль</t>
  </si>
  <si>
    <t>Кикуни</t>
  </si>
  <si>
    <t>Кудутли</t>
  </si>
  <si>
    <t>Курми</t>
  </si>
  <si>
    <t>Маали</t>
  </si>
  <si>
    <t>Могох</t>
  </si>
  <si>
    <t>Мурада</t>
  </si>
  <si>
    <t>Хартикуни</t>
  </si>
  <si>
    <t>Чалда</t>
  </si>
  <si>
    <t>ИТОГО:</t>
  </si>
  <si>
    <t xml:space="preserve">                                                                                                                                                                  Приложение 9</t>
  </si>
  <si>
    <t xml:space="preserve">                                                                                                                                                                  Приложение 10</t>
  </si>
  <si>
    <t>Дотация</t>
  </si>
  <si>
    <t>Субвенция на осуществление первичного воинского учета на территориях где отсутствуют военные комиссариаты</t>
  </si>
  <si>
    <r>
      <t>Сумма на год (</t>
    </r>
    <r>
      <rPr>
        <b/>
        <sz val="11"/>
        <rFont val="Times New Roman"/>
        <family val="1"/>
        <charset val="204"/>
      </rPr>
      <t>тыс.рублей</t>
    </r>
    <r>
      <rPr>
        <b/>
        <sz val="12"/>
        <rFont val="Times New Roman"/>
        <family val="1"/>
        <charset val="204"/>
      </rPr>
      <t xml:space="preserve">)                                             </t>
    </r>
  </si>
  <si>
    <t xml:space="preserve">                                                                                                                                                                  Приложение 5</t>
  </si>
  <si>
    <t>Расходы, осуществляемые за счет  Субвенции местным бюджетам из бюджета субъекта РФ и фонда софинансирования</t>
  </si>
  <si>
    <t xml:space="preserve">Переданные
полномочия
</t>
  </si>
  <si>
    <t>Районное собрание депутатов МР "Гергебильский район"</t>
  </si>
  <si>
    <t>000 01 03 00 00 00 0000 000</t>
  </si>
  <si>
    <t xml:space="preserve">Бюджетные кредиты от других бюджетов бюджетной системы Российской Федерации                 </t>
  </si>
  <si>
    <t>000 01 03 01 00 00 0000 800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</si>
  <si>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</si>
  <si>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</si>
  <si>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                             </t>
  </si>
  <si>
    <t>Дотация бюджетам муниципальных районов на содержание прочего персонала в общеобразовательных учреждениях</t>
  </si>
  <si>
    <t>МП "Одаренные дети"</t>
  </si>
  <si>
    <t>МП "Профилактика терроризма и экстремизма"</t>
  </si>
  <si>
    <t>МП "Профилактика наркомании"</t>
  </si>
  <si>
    <t>2022555505</t>
  </si>
  <si>
    <t>Субвенция бюджетам муниципальных районов на осуществление полномочий попроведению всероссийской переписи населения 2021 года</t>
  </si>
  <si>
    <t>Современая городская среда</t>
  </si>
  <si>
    <t>2023546905</t>
  </si>
  <si>
    <t>150</t>
  </si>
  <si>
    <t>Перепись населения</t>
  </si>
  <si>
    <t>МП "Противодействие коррупции"</t>
  </si>
  <si>
    <t>МП "О привлечении граждан и их объединений 
к участию в обеспечении охраны общественного порядка"</t>
  </si>
  <si>
    <t xml:space="preserve">    Субсидии бюджетам муниципальных районов на совершенствование организации питания учащихся в общеобразовательных учреждениях (ОВЗ)</t>
  </si>
  <si>
    <t>2022999905</t>
  </si>
  <si>
    <t xml:space="preserve">    Субвенции бюджетам муниципальных районов на выполнение передаваемых полномочий субъектов Российской Федерации:</t>
  </si>
  <si>
    <t>Госстандарт общеобразовательным учреждениям</t>
  </si>
  <si>
    <t>Госстандарт дошкольным учреждениям</t>
  </si>
  <si>
    <t>Дотации поселениям</t>
  </si>
  <si>
    <t>Архив</t>
  </si>
  <si>
    <t>Административная комиссия</t>
  </si>
  <si>
    <t>Административная комиссия по делам несовершеннолетних</t>
  </si>
  <si>
    <t>Комиссия по опеке и попечительству</t>
  </si>
  <si>
    <t>2023002705</t>
  </si>
  <si>
    <t>2023511805</t>
  </si>
  <si>
    <t>2023526005</t>
  </si>
  <si>
    <t>2023999905</t>
  </si>
  <si>
    <t>2023512005</t>
  </si>
  <si>
    <t>2021500105</t>
  </si>
  <si>
    <t>2023508205</t>
  </si>
  <si>
    <t>2023002905</t>
  </si>
  <si>
    <t>Субсидии бюджетам муниципальных районов на совершенствование организации питания учащихся в общеобразовательных учреждениях (ОВЗ)</t>
  </si>
  <si>
    <t>Дотации бюджетам муниципальных районов на частичную компенсацию расходов</t>
  </si>
  <si>
    <t>Дотации бюджетам муниципальных поселений на частичную компенсацию расходов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</si>
  <si>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</si>
  <si>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2023530305</t>
  </si>
  <si>
    <t>Субвенции на классное руководство</t>
  </si>
  <si>
    <t>19202R3030</t>
  </si>
  <si>
    <t>460F255550</t>
  </si>
  <si>
    <t>Субвенция на организацию обеспечения питанием учащихся муниципальных общеобразовательных учреждений (ОВЗ)</t>
  </si>
  <si>
    <t>2023002405</t>
  </si>
  <si>
    <t>003</t>
  </si>
  <si>
    <t>АХО</t>
  </si>
  <si>
    <t>017</t>
  </si>
  <si>
    <t>01</t>
  </si>
  <si>
    <t>Административно хозяйственный отдел</t>
  </si>
  <si>
    <t>994092013Д</t>
  </si>
  <si>
    <t>МП "Чистая вода"</t>
  </si>
  <si>
    <t>МП "Туризм"</t>
  </si>
  <si>
    <t>Реализация мероприятий подпрограммы "Мой Дагестан - мои дороги"</t>
  </si>
  <si>
    <t>Муниципальная программа развитие туризма</t>
  </si>
  <si>
    <t>045004000Б</t>
  </si>
  <si>
    <t>Мероприятия в области коммунального хозяйства</t>
  </si>
  <si>
    <t>055002000М</t>
  </si>
  <si>
    <t>Уличное освещение</t>
  </si>
  <si>
    <t>994002601Л</t>
  </si>
  <si>
    <t>Вывоз твердых бытовых отходов и ликвидация                             несанкционированных свалок на территории 
сельских поселений</t>
  </si>
  <si>
    <t>994002605Л</t>
  </si>
  <si>
    <t>Мероприятия в рамках благоустройства сельских поселений</t>
  </si>
  <si>
    <t>994002606Л</t>
  </si>
  <si>
    <t>Местные инициативы</t>
  </si>
  <si>
    <t>9990041120</t>
  </si>
  <si>
    <t>Подключение библиотек к сети интернет</t>
  </si>
  <si>
    <t>20209R5193</t>
  </si>
  <si>
    <t>Дотации на частичную компенсацию дополнительных расходов на повышение оплаты труда работников бюджетной сферы поселений</t>
  </si>
  <si>
    <t>0300000001</t>
  </si>
  <si>
    <t>Реализация мероприятий подпрограммы "Автомобильные дороги"</t>
  </si>
  <si>
    <t>Дорожный фонд</t>
  </si>
  <si>
    <t>Вывоз твердых бытовых отходов и ликвидация                             несанкционированных свалок на территории сельских поселений</t>
  </si>
  <si>
    <t>ЕДДС</t>
  </si>
  <si>
    <t>Контрольно-счетный орган</t>
  </si>
  <si>
    <t>Финансовый отдел</t>
  </si>
  <si>
    <t>Муниципальные программы</t>
  </si>
  <si>
    <t>Субсидии:</t>
  </si>
  <si>
    <t>2023000000</t>
  </si>
  <si>
    <t>Субвенции:</t>
  </si>
  <si>
    <t>Налоговые и неналоговые доходы:</t>
  </si>
  <si>
    <t>на формирование современой городской среды</t>
  </si>
  <si>
    <t>на обеспечение горячего питания обучающихся, получающих начальное образование в муниципальных образовательных организациях</t>
  </si>
  <si>
    <t>на модернизацию библиотек в части комплектования книжних фондов</t>
  </si>
  <si>
    <t>на обеспечении бесплатным двухразовым питанием (завтрак и обед) обучающихся с ограниченными возможностями здоровья, в том числе детей-инвалидов, осваивающих основные общеобразовательные программы на дому</t>
  </si>
  <si>
    <t>на поддержку дорожной деятельности</t>
  </si>
  <si>
    <t>на обечпечение развития и  укрепления материально-технической базы домов культуры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</si>
  <si>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</t>
  </si>
  <si>
    <t xml:space="preserve">на выполнение федеральных полномочий по составлению (изменению, дополнению) списков кандидатов в присяжные заседатели Верховного Суда </t>
  </si>
  <si>
    <t>на осуществление первичного воинского учета на территориях, где отсутствуют военные комиссариаты</t>
  </si>
  <si>
    <t>на выплату единовременногоденежного пособия гражданам, усыновывшим (удочерившим), взявшим под опеку (попечительство)</t>
  </si>
  <si>
    <t>Опека</t>
  </si>
  <si>
    <t>Обеспечение деятельности советников директоров</t>
  </si>
  <si>
    <t>192ЕВ51790</t>
  </si>
  <si>
    <t>Питание лагерей</t>
  </si>
  <si>
    <t>укрепление материально-технической базы домов культуры</t>
  </si>
  <si>
    <t>Комплектование книжных фондов библиотек 
муниципальных образований</t>
  </si>
  <si>
    <t>Сумма на 2026год</t>
  </si>
  <si>
    <t>Специалист по МП</t>
  </si>
  <si>
    <t>Специалист по спорту</t>
  </si>
  <si>
    <t>Проведение 80 летие района</t>
  </si>
  <si>
    <t>000000000</t>
  </si>
  <si>
    <t>книжний фонд</t>
  </si>
  <si>
    <t>Советники директоров</t>
  </si>
  <si>
    <t>МП "Комплексный план мероприятий реализации Концепции"</t>
  </si>
  <si>
    <t>Контрольно-счетный орган МР "Гергебильский район"</t>
  </si>
  <si>
    <t>Специалист по ФК и спорту</t>
  </si>
  <si>
    <t>Специалист по молодежной политике</t>
  </si>
  <si>
    <t>Книжний фонд</t>
  </si>
  <si>
    <t>Советники директора</t>
  </si>
  <si>
    <t xml:space="preserve">Субвенция на организацию обеспечения горячим  питанием учащихся муниципальных общеобразовательных учреждений </t>
  </si>
  <si>
    <t xml:space="preserve">Молодежная политика </t>
  </si>
  <si>
    <t>Сумма на 2027год</t>
  </si>
  <si>
    <t>2027 год</t>
  </si>
  <si>
    <t>на  2026-2027 год</t>
  </si>
  <si>
    <t>Патентная система налогообложения</t>
  </si>
  <si>
    <t>1050402002</t>
  </si>
  <si>
    <t>комиссии по делам несовершеннолетних</t>
  </si>
  <si>
    <t>2022546705</t>
  </si>
  <si>
    <t>2023517905</t>
  </si>
  <si>
    <t>2022530405</t>
  </si>
  <si>
    <t>2022551905</t>
  </si>
  <si>
    <t>1030200001</t>
  </si>
  <si>
    <t>1050100000</t>
  </si>
  <si>
    <t>461F255550</t>
  </si>
  <si>
    <t>194012201Г</t>
  </si>
  <si>
    <t>19402R3030</t>
  </si>
  <si>
    <t>194022202Г</t>
  </si>
  <si>
    <t>191ЕВ51790</t>
  </si>
  <si>
    <t>19402R3040</t>
  </si>
  <si>
    <t>194028185И</t>
  </si>
  <si>
    <t>2022004105</t>
  </si>
  <si>
    <t>194072209Л</t>
  </si>
  <si>
    <t>20204R5194</t>
  </si>
  <si>
    <t>16203R0820</t>
  </si>
  <si>
    <t>20202R4670</t>
  </si>
  <si>
    <t>Резервный фонд администрации</t>
  </si>
  <si>
    <t>1540520760</t>
  </si>
  <si>
    <t>Реализация мероприятий подпрограммы "Мой Дагестан-Мои дороги"</t>
  </si>
  <si>
    <t>резерв</t>
  </si>
  <si>
    <t>компенсация педработникам, привлекаемым к проведению ГИА</t>
  </si>
  <si>
    <t>прочие субсидии (развитие госслужбы)</t>
  </si>
  <si>
    <t>на организацию бесплатного одноразового питания в детей СВО</t>
  </si>
  <si>
    <t>на обеспечениевыплат советников директора по воспитанию и взаимодействию с детскими общественными объединениями</t>
  </si>
  <si>
    <t>ГП "Развитие государственной гражданской службы РД"</t>
  </si>
  <si>
    <t>Субсидии бюджетам муниципальных районов на совершенствование организации питания детей СВО</t>
  </si>
  <si>
    <t>194022207А</t>
  </si>
  <si>
    <t>Мероприятия в области коммунального хозяйства (переданные полномочия)</t>
  </si>
  <si>
    <t>МП "Формирование законопослушного поведения участников ДД"</t>
  </si>
  <si>
    <t>МП "Формирование законопослушного поведения участников ДД</t>
  </si>
  <si>
    <t xml:space="preserve">Проведение выборов </t>
  </si>
  <si>
    <t>повышение муниципальных служащих</t>
  </si>
  <si>
    <t>076</t>
  </si>
  <si>
    <t>192ЕВ51791</t>
  </si>
  <si>
    <t>Сумма на 2028год</t>
  </si>
  <si>
    <t>доходов бюджета на 2026 год и плановый период 2027-2028 годы по кодам экономической классификации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</si>
  <si>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2026 год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</si>
  <si>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2027-2028 годы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</si>
  <si>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2026 год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</si>
  <si>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2027-2028 годы</t>
  </si>
  <si>
    <t xml:space="preserve">ИСТОЧНИКИ
ВНУТРЕННЕГО ФИНАНСИРОВАНИЯ ДЕФИЦИТА БЮДЖЕТА
МУНИЦИПАЛЬНОГО ОБРАЗОВАНИЯ ГЕРГЕБИЛЬСКОГО РАЙОНА НА 2026 ГОД
</t>
  </si>
  <si>
    <t xml:space="preserve">ИСТОЧНИКИ
ВНУТРЕННЕГО ФИНАНСИРОВАНИЯ ДЕФИЦИТА БЮДЖЕТА
МУНИЦИПАЛЬНОГО ОБРАЗОВАНИЯ ГЕРГЕБИЛЬСКОГО РАЙОНА НА 2027-2028 ГОДЫ
</t>
  </si>
  <si>
    <t>2028 год</t>
  </si>
  <si>
    <t>Распределение   межбюджетных трансфертов бюджетам муниципальных образований - сельских поселений Гергебильского района на 2026 год</t>
  </si>
  <si>
    <t>Распределение   межбюджетных трансфертов бюджетам муниципальных образований - сельских поселений Гергебильского района на 2027-2028 годы</t>
  </si>
  <si>
    <t>на  2026 год</t>
  </si>
  <si>
    <t>Сумма на   
2027 год</t>
  </si>
  <si>
    <t>Сумма  на   2028 год</t>
  </si>
  <si>
    <t>01-31/15 от 19.11.2025г</t>
  </si>
  <si>
    <t>01-31-15 от 19.11.2025г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</si>
</sst>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"/>
    <numFmt numFmtId="165" formatCode="0000000"/>
    <numFmt numFmtId="166" formatCode="000"/>
    <numFmt numFmtId="167" formatCode="0000"/>
    <numFmt numFmtId="168" formatCode="0.0"/>
    <numFmt numFmtId="169" formatCode="#,##0.0"/>
    <numFmt numFmtId="170" formatCode="#,##0.000"/>
    <numFmt numFmtId="171" formatCode="0.000"/>
  </numFmts>
  <fonts count="6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Arial CYR"/>
      <charset val="204"/>
    </font>
    <font>
      <i/>
      <sz val="12"/>
      <name val="Times New Roman"/>
      <family val="1"/>
      <charset val="204"/>
    </font>
    <font>
      <i/>
      <sz val="12"/>
      <name val="Arial Cyr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5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24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2" applyNumberFormat="0" applyAlignment="0" applyProtection="0"/>
    <xf numFmtId="0" fontId="29" fillId="6" borderId="33" applyNumberFormat="0" applyAlignment="0" applyProtection="0"/>
    <xf numFmtId="0" fontId="30" fillId="6" borderId="32" applyNumberFormat="0" applyAlignment="0" applyProtection="0"/>
    <xf numFmtId="0" fontId="31" fillId="0" borderId="34" applyNumberFormat="0" applyFill="0" applyAlignment="0" applyProtection="0"/>
    <xf numFmtId="0" fontId="32" fillId="7" borderId="35" applyNumberFormat="0" applyAlignment="0" applyProtection="0"/>
    <xf numFmtId="0" fontId="33" fillId="0" borderId="0" applyNumberFormat="0" applyFill="0" applyBorder="0" applyAlignment="0" applyProtection="0"/>
    <xf numFmtId="0" fontId="20" fillId="8" borderId="3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18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2" fillId="37" borderId="0"/>
    <xf numFmtId="0" fontId="52" fillId="0" borderId="60">
      <alignment horizontal="center" vertical="center" wrapText="1"/>
    </xf>
    <xf numFmtId="1" fontId="52" fillId="0" borderId="60">
      <alignment vertical="top" wrapText="1"/>
    </xf>
    <xf numFmtId="0" fontId="52" fillId="0" borderId="0"/>
    <xf numFmtId="1" fontId="52" fillId="0" borderId="61">
      <alignment horizontal="center" vertical="top" shrinkToFit="1"/>
    </xf>
    <xf numFmtId="0" fontId="52" fillId="38" borderId="0"/>
    <xf numFmtId="1" fontId="52" fillId="0" borderId="62">
      <alignment horizontal="center" vertical="top" shrinkToFit="1"/>
    </xf>
    <xf numFmtId="0" fontId="52" fillId="0" borderId="60">
      <alignment horizontal="center" vertical="center" wrapText="1"/>
    </xf>
    <xf numFmtId="1" fontId="52" fillId="0" borderId="63">
      <alignment horizontal="center" vertical="top" shrinkToFit="1"/>
    </xf>
    <xf numFmtId="1" fontId="52" fillId="0" borderId="60">
      <alignment horizontal="center" vertical="top" shrinkToFit="1"/>
    </xf>
    <xf numFmtId="0" fontId="53" fillId="0" borderId="64">
      <alignment horizontal="right"/>
    </xf>
    <xf numFmtId="4" fontId="52" fillId="0" borderId="60">
      <alignment horizontal="right" vertical="top" shrinkToFit="1"/>
    </xf>
    <xf numFmtId="0" fontId="52" fillId="37" borderId="0">
      <alignment shrinkToFit="1"/>
    </xf>
    <xf numFmtId="4" fontId="53" fillId="39" borderId="64">
      <alignment horizontal="right" vertical="top" shrinkToFit="1"/>
    </xf>
    <xf numFmtId="4" fontId="53" fillId="40" borderId="64">
      <alignment horizontal="right" vertical="top" shrinkToFit="1"/>
    </xf>
    <xf numFmtId="0" fontId="54" fillId="0" borderId="0">
      <alignment horizontal="center"/>
    </xf>
    <xf numFmtId="0" fontId="52" fillId="0" borderId="0">
      <alignment horizontal="right" wrapText="1"/>
    </xf>
    <xf numFmtId="0" fontId="52" fillId="0" borderId="0">
      <alignment horizontal="left" wrapText="1"/>
    </xf>
    <xf numFmtId="0" fontId="52" fillId="0" borderId="0">
      <alignment vertical="top"/>
    </xf>
    <xf numFmtId="0" fontId="53" fillId="0" borderId="60">
      <alignment vertical="top" wrapText="1"/>
    </xf>
    <xf numFmtId="0" fontId="52" fillId="37" borderId="0">
      <alignment horizontal="center"/>
    </xf>
    <xf numFmtId="4" fontId="53" fillId="39" borderId="60">
      <alignment horizontal="right" vertical="top" shrinkToFit="1"/>
    </xf>
    <xf numFmtId="4" fontId="53" fillId="40" borderId="60">
      <alignment horizontal="right" vertical="top" shrinkToFit="1"/>
    </xf>
    <xf numFmtId="0" fontId="51" fillId="0" borderId="0"/>
  </cellStyleXfs>
  <cellXfs count="434">
    <xf numFmtId="0" fontId="0" fillId="0" borderId="0" xfId="0"/>
    <xf numFmtId="164" fontId="4" fillId="0" borderId="3" xfId="1" applyNumberFormat="1" applyFont="1" applyFill="1" applyBorder="1" applyAlignment="1" applyProtection="1">
      <protection hidden="1"/>
    </xf>
    <xf numFmtId="165" fontId="4" fillId="0" borderId="3" xfId="1" applyNumberFormat="1" applyFont="1" applyFill="1" applyBorder="1" applyAlignment="1" applyProtection="1">
      <protection hidden="1"/>
    </xf>
    <xf numFmtId="166" fontId="4" fillId="0" borderId="3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hidden="1"/>
    </xf>
    <xf numFmtId="166" fontId="3" fillId="0" borderId="4" xfId="1" applyNumberFormat="1" applyFont="1" applyFill="1" applyBorder="1" applyAlignment="1" applyProtection="1">
      <protection hidden="1"/>
    </xf>
    <xf numFmtId="164" fontId="4" fillId="0" borderId="4" xfId="2" applyNumberFormat="1" applyFont="1" applyFill="1" applyBorder="1" applyAlignment="1" applyProtection="1">
      <protection hidden="1"/>
    </xf>
    <xf numFmtId="164" fontId="4" fillId="0" borderId="5" xfId="2" applyNumberFormat="1" applyFont="1" applyFill="1" applyBorder="1" applyAlignment="1" applyProtection="1">
      <protection hidden="1"/>
    </xf>
    <xf numFmtId="165" fontId="4" fillId="0" borderId="4" xfId="1" applyNumberFormat="1" applyFont="1" applyFill="1" applyBorder="1" applyAlignment="1" applyProtection="1">
      <protection hidden="1"/>
    </xf>
    <xf numFmtId="166" fontId="4" fillId="0" borderId="5" xfId="2" applyNumberFormat="1" applyFont="1" applyFill="1" applyBorder="1" applyAlignment="1" applyProtection="1">
      <protection hidden="1"/>
    </xf>
    <xf numFmtId="164" fontId="4" fillId="0" borderId="4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protection hidden="1"/>
    </xf>
    <xf numFmtId="166" fontId="3" fillId="0" borderId="6" xfId="1" applyNumberFormat="1" applyFont="1" applyFill="1" applyBorder="1" applyAlignment="1" applyProtection="1">
      <protection hidden="1"/>
    </xf>
    <xf numFmtId="164" fontId="3" fillId="0" borderId="6" xfId="2" applyNumberFormat="1" applyFont="1" applyFill="1" applyBorder="1" applyAlignment="1" applyProtection="1">
      <protection hidden="1"/>
    </xf>
    <xf numFmtId="164" fontId="3" fillId="0" borderId="7" xfId="2" applyNumberFormat="1" applyFont="1" applyFill="1" applyBorder="1" applyAlignment="1" applyProtection="1">
      <protection hidden="1"/>
    </xf>
    <xf numFmtId="166" fontId="3" fillId="0" borderId="7" xfId="2" applyNumberFormat="1" applyFont="1" applyFill="1" applyBorder="1" applyAlignme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165" fontId="4" fillId="0" borderId="8" xfId="1" applyNumberFormat="1" applyFont="1" applyFill="1" applyBorder="1" applyAlignment="1" applyProtection="1">
      <protection hidden="1"/>
    </xf>
    <xf numFmtId="166" fontId="4" fillId="0" borderId="8" xfId="1" applyNumberFormat="1" applyFont="1" applyFill="1" applyBorder="1" applyAlignment="1" applyProtection="1">
      <protection hidden="1"/>
    </xf>
    <xf numFmtId="164" fontId="4" fillId="0" borderId="3" xfId="2" applyNumberFormat="1" applyFont="1" applyFill="1" applyBorder="1" applyAlignment="1" applyProtection="1">
      <protection hidden="1"/>
    </xf>
    <xf numFmtId="164" fontId="4" fillId="0" borderId="8" xfId="2" applyNumberFormat="1" applyFont="1" applyFill="1" applyBorder="1" applyAlignment="1" applyProtection="1">
      <protection hidden="1"/>
    </xf>
    <xf numFmtId="164" fontId="3" fillId="0" borderId="4" xfId="2" applyNumberFormat="1" applyFont="1" applyFill="1" applyBorder="1" applyAlignment="1" applyProtection="1">
      <protection hidden="1"/>
    </xf>
    <xf numFmtId="164" fontId="3" fillId="0" borderId="5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protection hidden="1"/>
    </xf>
    <xf numFmtId="166" fontId="3" fillId="0" borderId="5" xfId="2" applyNumberFormat="1" applyFont="1" applyFill="1" applyBorder="1" applyAlignment="1" applyProtection="1">
      <protection hidden="1"/>
    </xf>
    <xf numFmtId="166" fontId="4" fillId="0" borderId="3" xfId="2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 applyAlignment="1" applyProtection="1">
      <alignment wrapText="1"/>
      <protection hidden="1"/>
    </xf>
    <xf numFmtId="167" fontId="9" fillId="0" borderId="14" xfId="1" applyNumberFormat="1" applyFont="1" applyFill="1" applyBorder="1" applyAlignment="1" applyProtection="1">
      <alignment wrapText="1"/>
      <protection hidden="1"/>
    </xf>
    <xf numFmtId="167" fontId="8" fillId="0" borderId="14" xfId="2" applyNumberFormat="1" applyFont="1" applyFill="1" applyBorder="1" applyAlignment="1" applyProtection="1">
      <alignment wrapText="1"/>
      <protection hidden="1"/>
    </xf>
    <xf numFmtId="167" fontId="8" fillId="0" borderId="14" xfId="1" applyNumberFormat="1" applyFont="1" applyFill="1" applyBorder="1" applyAlignment="1" applyProtection="1">
      <alignment wrapText="1"/>
      <protection hidden="1"/>
    </xf>
    <xf numFmtId="167" fontId="9" fillId="0" borderId="15" xfId="1" applyNumberFormat="1" applyFont="1" applyFill="1" applyBorder="1" applyAlignment="1" applyProtection="1">
      <alignment wrapText="1"/>
      <protection hidden="1"/>
    </xf>
    <xf numFmtId="167" fontId="8" fillId="0" borderId="16" xfId="1" applyNumberFormat="1" applyFont="1" applyFill="1" applyBorder="1" applyAlignment="1" applyProtection="1">
      <alignment wrapText="1"/>
      <protection hidden="1"/>
    </xf>
    <xf numFmtId="166" fontId="9" fillId="0" borderId="15" xfId="3" applyNumberFormat="1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6" fontId="9" fillId="0" borderId="14" xfId="3" applyNumberFormat="1" applyFont="1" applyFill="1" applyBorder="1" applyAlignment="1" applyProtection="1">
      <alignment horizontal="left" vertical="center" wrapText="1"/>
      <protection hidden="1"/>
    </xf>
    <xf numFmtId="167" fontId="8" fillId="0" borderId="16" xfId="2" applyNumberFormat="1" applyFont="1" applyFill="1" applyBorder="1" applyAlignment="1" applyProtection="1">
      <alignment wrapText="1"/>
      <protection hidden="1"/>
    </xf>
    <xf numFmtId="167" fontId="9" fillId="0" borderId="14" xfId="2" applyNumberFormat="1" applyFont="1" applyFill="1" applyBorder="1" applyAlignment="1" applyProtection="1">
      <alignment wrapText="1"/>
      <protection hidden="1"/>
    </xf>
    <xf numFmtId="0" fontId="8" fillId="0" borderId="1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2" applyNumberFormat="1" applyFont="1" applyFill="1" applyBorder="1" applyAlignment="1" applyProtection="1">
      <protection hidden="1"/>
    </xf>
    <xf numFmtId="166" fontId="4" fillId="0" borderId="4" xfId="2" applyNumberFormat="1" applyFont="1" applyFill="1" applyBorder="1" applyAlignment="1" applyProtection="1">
      <protection hidden="1"/>
    </xf>
    <xf numFmtId="0" fontId="0" fillId="0" borderId="0" xfId="0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protection hidden="1"/>
    </xf>
    <xf numFmtId="166" fontId="4" fillId="0" borderId="22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protection hidden="1"/>
    </xf>
    <xf numFmtId="165" fontId="3" fillId="0" borderId="5" xfId="1" applyNumberFormat="1" applyFont="1" applyFill="1" applyBorder="1" applyAlignment="1" applyProtection="1">
      <protection hidden="1"/>
    </xf>
    <xf numFmtId="166" fontId="3" fillId="0" borderId="5" xfId="1" applyNumberFormat="1" applyFont="1" applyFill="1" applyBorder="1" applyAlignment="1" applyProtection="1">
      <protection hidden="1"/>
    </xf>
    <xf numFmtId="165" fontId="4" fillId="0" borderId="5" xfId="2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5" fontId="3" fillId="0" borderId="2" xfId="1" applyNumberFormat="1" applyFont="1" applyFill="1" applyBorder="1" applyAlignment="1" applyProtection="1">
      <protection hidden="1"/>
    </xf>
    <xf numFmtId="166" fontId="3" fillId="0" borderId="2" xfId="1" applyNumberFormat="1" applyFont="1" applyFill="1" applyBorder="1" applyAlignment="1" applyProtection="1">
      <protection hidden="1"/>
    </xf>
    <xf numFmtId="164" fontId="4" fillId="0" borderId="10" xfId="2" applyNumberFormat="1" applyFont="1" applyFill="1" applyBorder="1" applyAlignment="1" applyProtection="1">
      <protection hidden="1"/>
    </xf>
    <xf numFmtId="166" fontId="4" fillId="0" borderId="10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alignment wrapText="1"/>
      <protection hidden="1"/>
    </xf>
    <xf numFmtId="164" fontId="5" fillId="0" borderId="4" xfId="2" applyNumberFormat="1" applyFont="1" applyFill="1" applyBorder="1" applyAlignment="1" applyProtection="1">
      <protection hidden="1"/>
    </xf>
    <xf numFmtId="165" fontId="4" fillId="0" borderId="3" xfId="2" applyNumberFormat="1" applyFont="1" applyFill="1" applyBorder="1" applyAlignment="1" applyProtection="1">
      <protection hidden="1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9" fillId="0" borderId="4" xfId="0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wrapText="1"/>
      <protection hidden="1"/>
    </xf>
    <xf numFmtId="166" fontId="3" fillId="0" borderId="4" xfId="2" applyNumberFormat="1" applyFont="1" applyFill="1" applyBorder="1" applyAlignment="1" applyProtection="1">
      <protection hidden="1"/>
    </xf>
    <xf numFmtId="0" fontId="0" fillId="0" borderId="0" xfId="0" applyFill="1"/>
    <xf numFmtId="49" fontId="0" fillId="0" borderId="0" xfId="0" applyNumberFormat="1"/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Continuous"/>
      <protection hidden="1"/>
    </xf>
    <xf numFmtId="49" fontId="7" fillId="0" borderId="4" xfId="1" applyNumberFormat="1" applyFont="1" applyFill="1" applyBorder="1" applyAlignment="1" applyProtection="1">
      <alignment horizontal="centerContinuous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49" fontId="15" fillId="0" borderId="4" xfId="1" applyNumberFormat="1" applyFont="1" applyFill="1" applyBorder="1" applyAlignment="1" applyProtection="1">
      <alignment horizontal="left"/>
      <protection hidden="1"/>
    </xf>
    <xf numFmtId="49" fontId="8" fillId="0" borderId="4" xfId="1" applyNumberFormat="1" applyFont="1" applyFill="1" applyBorder="1" applyAlignment="1" applyProtection="1">
      <alignment horizontal="center"/>
      <protection hidden="1"/>
    </xf>
    <xf numFmtId="168" fontId="11" fillId="0" borderId="4" xfId="1" applyNumberFormat="1" applyFont="1" applyFill="1" applyBorder="1" applyAlignment="1" applyProtection="1">
      <alignment horizontal="center"/>
      <protection hidden="1"/>
    </xf>
    <xf numFmtId="49" fontId="8" fillId="0" borderId="4" xfId="1" applyNumberFormat="1" applyFont="1" applyFill="1" applyBorder="1" applyAlignment="1" applyProtection="1">
      <alignment wrapText="1"/>
      <protection hidden="1"/>
    </xf>
    <xf numFmtId="49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2" applyNumberFormat="1" applyFont="1" applyFill="1" applyBorder="1" applyAlignment="1" applyProtection="1">
      <alignment wrapText="1"/>
      <protection hidden="1"/>
    </xf>
    <xf numFmtId="49" fontId="8" fillId="0" borderId="4" xfId="2" applyNumberFormat="1" applyFont="1" applyFill="1" applyBorder="1" applyAlignment="1" applyProtection="1">
      <alignment wrapText="1"/>
      <protection hidden="1"/>
    </xf>
    <xf numFmtId="49" fontId="9" fillId="0" borderId="4" xfId="2" applyNumberFormat="1" applyFont="1" applyFill="1" applyBorder="1" applyAlignment="1" applyProtection="1">
      <alignment wrapText="1"/>
      <protection hidden="1"/>
    </xf>
    <xf numFmtId="168" fontId="13" fillId="0" borderId="4" xfId="1" applyNumberFormat="1" applyFont="1" applyFill="1" applyBorder="1" applyAlignment="1" applyProtection="1">
      <alignment horizontal="center"/>
      <protection hidden="1"/>
    </xf>
    <xf numFmtId="49" fontId="9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9" fontId="0" fillId="0" borderId="4" xfId="0" applyNumberFormat="1" applyBorder="1"/>
    <xf numFmtId="167" fontId="10" fillId="0" borderId="4" xfId="2" applyNumberFormat="1" applyFont="1" applyFill="1" applyBorder="1" applyAlignment="1" applyProtection="1">
      <alignment wrapText="1"/>
      <protection hidden="1"/>
    </xf>
    <xf numFmtId="165" fontId="5" fillId="0" borderId="4" xfId="2" applyNumberFormat="1" applyFont="1" applyFill="1" applyBorder="1" applyAlignment="1" applyProtection="1">
      <alignment wrapText="1"/>
      <protection hidden="1"/>
    </xf>
    <xf numFmtId="166" fontId="5" fillId="0" borderId="4" xfId="2" applyNumberFormat="1" applyFont="1" applyFill="1" applyBorder="1" applyAlignment="1" applyProtection="1">
      <protection hidden="1"/>
    </xf>
    <xf numFmtId="0" fontId="0" fillId="0" borderId="0" xfId="0" applyFill="1" applyAlignment="1">
      <alignment horizontal="right"/>
    </xf>
    <xf numFmtId="168" fontId="0" fillId="0" borderId="0" xfId="0" applyNumberFormat="1"/>
    <xf numFmtId="0" fontId="37" fillId="33" borderId="4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right" vertical="top" shrinkToFit="1"/>
    </xf>
    <xf numFmtId="4" fontId="17" fillId="0" borderId="4" xfId="0" applyNumberFormat="1" applyFont="1" applyFill="1" applyBorder="1" applyAlignment="1">
      <alignment horizontal="right" vertical="top" shrinkToFi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/>
    <xf numFmtId="49" fontId="18" fillId="33" borderId="5" xfId="0" applyNumberFormat="1" applyFont="1" applyFill="1" applyBorder="1" applyAlignment="1">
      <alignment horizontal="center" vertical="top" shrinkToFit="1"/>
    </xf>
    <xf numFmtId="49" fontId="18" fillId="33" borderId="38" xfId="0" applyNumberFormat="1" applyFont="1" applyFill="1" applyBorder="1" applyAlignment="1">
      <alignment horizontal="center" vertical="top" shrinkToFit="1"/>
    </xf>
    <xf numFmtId="49" fontId="18" fillId="33" borderId="27" xfId="0" applyNumberFormat="1" applyFont="1" applyFill="1" applyBorder="1" applyAlignment="1">
      <alignment horizontal="center" vertical="top" shrinkToFit="1"/>
    </xf>
    <xf numFmtId="4" fontId="0" fillId="0" borderId="0" xfId="0" applyNumberFormat="1" applyFill="1"/>
    <xf numFmtId="164" fontId="4" fillId="0" borderId="4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4" borderId="1" xfId="0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center"/>
      <protection hidden="1"/>
    </xf>
    <xf numFmtId="168" fontId="11" fillId="34" borderId="17" xfId="1" applyNumberFormat="1" applyFont="1" applyFill="1" applyBorder="1" applyAlignment="1">
      <alignment horizontal="center"/>
    </xf>
    <xf numFmtId="168" fontId="2" fillId="34" borderId="5" xfId="1" applyNumberFormat="1" applyFont="1" applyFill="1" applyBorder="1" applyAlignment="1">
      <alignment horizontal="center"/>
    </xf>
    <xf numFmtId="168" fontId="11" fillId="34" borderId="10" xfId="1" applyNumberFormat="1" applyFont="1" applyFill="1" applyBorder="1" applyAlignment="1" applyProtection="1">
      <alignment horizontal="center"/>
      <protection hidden="1"/>
    </xf>
    <xf numFmtId="168" fontId="11" fillId="34" borderId="10" xfId="1" applyNumberFormat="1" applyFont="1" applyFill="1" applyBorder="1" applyAlignment="1">
      <alignment horizontal="center"/>
    </xf>
    <xf numFmtId="168" fontId="11" fillId="34" borderId="5" xfId="1" applyNumberFormat="1" applyFont="1" applyFill="1" applyBorder="1" applyAlignment="1" applyProtection="1">
      <alignment horizontal="center"/>
      <protection hidden="1"/>
    </xf>
    <xf numFmtId="168" fontId="11" fillId="34" borderId="5" xfId="1" applyNumberFormat="1" applyFont="1" applyFill="1" applyBorder="1" applyAlignment="1">
      <alignment horizontal="center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right"/>
      <protection hidden="1"/>
    </xf>
    <xf numFmtId="168" fontId="2" fillId="34" borderId="5" xfId="1" applyNumberFormat="1" applyFont="1" applyFill="1" applyBorder="1" applyAlignment="1">
      <alignment horizontal="right"/>
    </xf>
    <xf numFmtId="168" fontId="11" fillId="34" borderId="10" xfId="1" applyNumberFormat="1" applyFont="1" applyFill="1" applyBorder="1" applyAlignment="1" applyProtection="1">
      <alignment horizontal="right"/>
      <protection hidden="1"/>
    </xf>
    <xf numFmtId="168" fontId="11" fillId="34" borderId="10" xfId="1" applyNumberFormat="1" applyFont="1" applyFill="1" applyBorder="1" applyAlignment="1">
      <alignment horizontal="right"/>
    </xf>
    <xf numFmtId="168" fontId="11" fillId="34" borderId="5" xfId="1" applyNumberFormat="1" applyFont="1" applyFill="1" applyBorder="1" applyAlignment="1" applyProtection="1">
      <alignment horizontal="right"/>
      <protection hidden="1"/>
    </xf>
    <xf numFmtId="168" fontId="11" fillId="34" borderId="5" xfId="1" applyNumberFormat="1" applyFont="1" applyFill="1" applyBorder="1" applyAlignment="1">
      <alignment horizontal="right"/>
    </xf>
    <xf numFmtId="168" fontId="13" fillId="34" borderId="5" xfId="1" applyNumberFormat="1" applyFont="1" applyFill="1" applyBorder="1" applyAlignment="1">
      <alignment horizontal="right"/>
    </xf>
    <xf numFmtId="168" fontId="11" fillId="34" borderId="4" xfId="1" applyNumberFormat="1" applyFont="1" applyFill="1" applyBorder="1" applyAlignment="1">
      <alignment horizontal="right"/>
    </xf>
    <xf numFmtId="168" fontId="2" fillId="34" borderId="10" xfId="1" applyNumberFormat="1" applyFont="1" applyFill="1" applyBorder="1" applyAlignment="1">
      <alignment horizontal="right"/>
    </xf>
    <xf numFmtId="168" fontId="2" fillId="34" borderId="7" xfId="1" applyNumberFormat="1" applyFont="1" applyFill="1" applyBorder="1" applyAlignment="1">
      <alignment horizontal="right"/>
    </xf>
    <xf numFmtId="168" fontId="12" fillId="34" borderId="18" xfId="1" applyNumberFormat="1" applyFont="1" applyFill="1" applyBorder="1" applyAlignment="1">
      <alignment horizontal="right"/>
    </xf>
    <xf numFmtId="168" fontId="12" fillId="34" borderId="5" xfId="1" applyNumberFormat="1" applyFont="1" applyFill="1" applyBorder="1" applyAlignment="1">
      <alignment horizontal="right"/>
    </xf>
    <xf numFmtId="168" fontId="11" fillId="34" borderId="24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49" fontId="16" fillId="0" borderId="0" xfId="0" applyNumberFormat="1" applyFont="1"/>
    <xf numFmtId="168" fontId="16" fillId="0" borderId="0" xfId="0" applyNumberFormat="1" applyFont="1" applyFill="1"/>
    <xf numFmtId="168" fontId="11" fillId="35" borderId="4" xfId="1" applyNumberFormat="1" applyFont="1" applyFill="1" applyBorder="1" applyAlignment="1">
      <alignment horizontal="center"/>
    </xf>
    <xf numFmtId="4" fontId="17" fillId="36" borderId="4" xfId="0" applyNumberFormat="1" applyFont="1" applyFill="1" applyBorder="1" applyAlignment="1">
      <alignment horizontal="right" vertical="top" shrinkToFit="1"/>
    </xf>
    <xf numFmtId="168" fontId="2" fillId="34" borderId="4" xfId="1" applyNumberFormat="1" applyFont="1" applyFill="1" applyBorder="1" applyAlignment="1">
      <alignment horizontal="right"/>
    </xf>
    <xf numFmtId="0" fontId="38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35" fillId="0" borderId="4" xfId="0" applyFont="1" applyBorder="1"/>
    <xf numFmtId="0" fontId="35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168" fontId="11" fillId="34" borderId="18" xfId="1" applyNumberFormat="1" applyFont="1" applyFill="1" applyBorder="1" applyAlignment="1">
      <alignment horizontal="center"/>
    </xf>
    <xf numFmtId="168" fontId="2" fillId="34" borderId="18" xfId="1" applyNumberFormat="1" applyFont="1" applyFill="1" applyBorder="1" applyAlignment="1" applyProtection="1">
      <alignment horizontal="center"/>
      <protection hidden="1"/>
    </xf>
    <xf numFmtId="168" fontId="2" fillId="34" borderId="5" xfId="1" applyNumberFormat="1" applyFont="1" applyFill="1" applyBorder="1" applyAlignment="1" applyProtection="1">
      <alignment horizontal="center"/>
      <protection hidden="1"/>
    </xf>
    <xf numFmtId="168" fontId="2" fillId="34" borderId="10" xfId="1" applyNumberFormat="1" applyFont="1" applyFill="1" applyBorder="1" applyAlignment="1" applyProtection="1">
      <alignment horizontal="center"/>
      <protection hidden="1"/>
    </xf>
    <xf numFmtId="168" fontId="2" fillId="34" borderId="40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168" fontId="2" fillId="34" borderId="18" xfId="1" applyNumberFormat="1" applyFont="1" applyFill="1" applyBorder="1" applyAlignment="1">
      <alignment horizontal="right"/>
    </xf>
    <xf numFmtId="167" fontId="9" fillId="0" borderId="26" xfId="2" applyNumberFormat="1" applyFont="1" applyFill="1" applyBorder="1" applyAlignment="1" applyProtection="1">
      <alignment wrapText="1"/>
      <protection hidden="1"/>
    </xf>
    <xf numFmtId="164" fontId="4" fillId="0" borderId="19" xfId="1" applyNumberFormat="1" applyFont="1" applyFill="1" applyBorder="1" applyAlignment="1" applyProtection="1">
      <protection hidden="1"/>
    </xf>
    <xf numFmtId="166" fontId="4" fillId="0" borderId="19" xfId="1" applyNumberFormat="1" applyFont="1" applyFill="1" applyBorder="1" applyAlignment="1" applyProtection="1">
      <protection hidden="1"/>
    </xf>
    <xf numFmtId="167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1" applyNumberFormat="1" applyFont="1" applyFill="1" applyBorder="1" applyAlignment="1" applyProtection="1">
      <alignment wrapText="1"/>
      <protection hidden="1"/>
    </xf>
    <xf numFmtId="49" fontId="8" fillId="0" borderId="4" xfId="0" applyNumberFormat="1" applyFont="1" applyFill="1" applyBorder="1" applyAlignment="1">
      <alignment horizontal="left" vertical="top" wrapText="1"/>
    </xf>
    <xf numFmtId="168" fontId="0" fillId="0" borderId="0" xfId="0" applyNumberFormat="1" applyFill="1"/>
    <xf numFmtId="0" fontId="8" fillId="0" borderId="14" xfId="0" applyFont="1" applyFill="1" applyBorder="1" applyAlignment="1">
      <alignment horizontal="left" vertical="top" wrapText="1"/>
    </xf>
    <xf numFmtId="49" fontId="18" fillId="33" borderId="20" xfId="0" applyNumberFormat="1" applyFont="1" applyFill="1" applyBorder="1" applyAlignment="1">
      <alignment horizontal="center" vertical="top" shrinkToFit="1"/>
    </xf>
    <xf numFmtId="4" fontId="17" fillId="36" borderId="20" xfId="0" applyNumberFormat="1" applyFont="1" applyFill="1" applyBorder="1" applyAlignment="1">
      <alignment horizontal="right" vertical="top" shrinkToFit="1"/>
    </xf>
    <xf numFmtId="165" fontId="4" fillId="0" borderId="5" xfId="2" applyNumberFormat="1" applyFont="1" applyFill="1" applyBorder="1" applyAlignment="1" applyProtection="1">
      <alignment wrapText="1"/>
      <protection hidden="1"/>
    </xf>
    <xf numFmtId="168" fontId="2" fillId="34" borderId="18" xfId="1" applyNumberFormat="1" applyFont="1" applyFill="1" applyBorder="1" applyAlignment="1">
      <alignment horizontal="center"/>
    </xf>
    <xf numFmtId="167" fontId="9" fillId="0" borderId="12" xfId="1" applyNumberFormat="1" applyFont="1" applyFill="1" applyBorder="1" applyAlignment="1" applyProtection="1">
      <alignment wrapText="1"/>
      <protection hidden="1"/>
    </xf>
    <xf numFmtId="167" fontId="8" fillId="0" borderId="26" xfId="1" applyNumberFormat="1" applyFont="1" applyFill="1" applyBorder="1" applyAlignment="1" applyProtection="1">
      <alignment wrapText="1"/>
      <protection hidden="1"/>
    </xf>
    <xf numFmtId="168" fontId="2" fillId="34" borderId="10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protection hidden="1"/>
    </xf>
    <xf numFmtId="166" fontId="4" fillId="0" borderId="5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protection hidden="1"/>
    </xf>
    <xf numFmtId="49" fontId="3" fillId="0" borderId="22" xfId="1" applyNumberFormat="1" applyFont="1" applyFill="1" applyBorder="1" applyAlignment="1" applyProtection="1">
      <alignment horizontal="right"/>
      <protection hidden="1"/>
    </xf>
    <xf numFmtId="49" fontId="4" fillId="0" borderId="4" xfId="1" applyNumberFormat="1" applyFont="1" applyFill="1" applyBorder="1" applyAlignment="1" applyProtection="1">
      <alignment horizontal="right"/>
      <protection hidden="1"/>
    </xf>
    <xf numFmtId="49" fontId="4" fillId="0" borderId="19" xfId="1" applyNumberFormat="1" applyFont="1" applyFill="1" applyBorder="1" applyAlignment="1" applyProtection="1">
      <alignment horizontal="right"/>
      <protection hidden="1"/>
    </xf>
    <xf numFmtId="168" fontId="11" fillId="34" borderId="41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11" fillId="0" borderId="0" xfId="1" applyNumberFormat="1" applyFont="1" applyFill="1" applyBorder="1" applyAlignment="1" applyProtection="1">
      <alignment horizontal="center"/>
      <protection hidden="1"/>
    </xf>
    <xf numFmtId="168" fontId="11" fillId="34" borderId="24" xfId="1" applyNumberFormat="1" applyFont="1" applyFill="1" applyBorder="1" applyAlignment="1" applyProtection="1">
      <alignment horizontal="right"/>
      <protection hidden="1"/>
    </xf>
    <xf numFmtId="0" fontId="7" fillId="0" borderId="42" xfId="1" applyNumberFormat="1" applyFont="1" applyFill="1" applyBorder="1" applyAlignment="1" applyProtection="1">
      <alignment horizontal="centerContinuous"/>
      <protection hidden="1"/>
    </xf>
    <xf numFmtId="0" fontId="7" fillId="34" borderId="6" xfId="1" applyNumberFormat="1" applyFont="1" applyFill="1" applyBorder="1" applyAlignment="1" applyProtection="1">
      <alignment horizontal="centerContinuous"/>
      <protection hidden="1"/>
    </xf>
    <xf numFmtId="0" fontId="7" fillId="0" borderId="2" xfId="1" applyNumberFormat="1" applyFont="1" applyFill="1" applyBorder="1" applyAlignment="1" applyProtection="1">
      <alignment horizontal="centerContinuous"/>
      <protection hidden="1"/>
    </xf>
    <xf numFmtId="0" fontId="7" fillId="0" borderId="43" xfId="1" applyNumberFormat="1" applyFont="1" applyFill="1" applyBorder="1" applyAlignment="1" applyProtection="1">
      <alignment horizontal="centerContinuous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8" fontId="12" fillId="34" borderId="7" xfId="1" applyNumberFormat="1" applyFont="1" applyFill="1" applyBorder="1" applyAlignment="1" applyProtection="1">
      <alignment horizontal="right"/>
      <protection hidden="1"/>
    </xf>
    <xf numFmtId="165" fontId="3" fillId="0" borderId="7" xfId="2" applyNumberFormat="1" applyFont="1" applyFill="1" applyBorder="1" applyAlignment="1" applyProtection="1">
      <alignment wrapText="1"/>
      <protection hidden="1"/>
    </xf>
    <xf numFmtId="167" fontId="8" fillId="0" borderId="44" xfId="1" applyNumberFormat="1" applyFont="1" applyFill="1" applyBorder="1" applyAlignment="1" applyProtection="1">
      <alignment wrapText="1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3" applyNumberFormat="1" applyFont="1" applyFill="1" applyBorder="1" applyAlignment="1" applyProtection="1">
      <alignment horizontal="left" wrapText="1"/>
      <protection hidden="1"/>
    </xf>
    <xf numFmtId="0" fontId="9" fillId="0" borderId="12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165" fontId="3" fillId="0" borderId="8" xfId="1" applyNumberFormat="1" applyFont="1" applyFill="1" applyBorder="1" applyAlignment="1" applyProtection="1">
      <protection hidden="1"/>
    </xf>
    <xf numFmtId="167" fontId="9" fillId="0" borderId="16" xfId="1" applyNumberFormat="1" applyFont="1" applyFill="1" applyBorder="1" applyAlignment="1" applyProtection="1">
      <alignment wrapText="1"/>
      <protection hidden="1"/>
    </xf>
    <xf numFmtId="166" fontId="9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2" applyNumberFormat="1" applyFont="1" applyFill="1" applyBorder="1" applyAlignment="1" applyProtection="1">
      <protection hidden="1"/>
    </xf>
    <xf numFmtId="164" fontId="3" fillId="0" borderId="18" xfId="2" applyNumberFormat="1" applyFont="1" applyFill="1" applyBorder="1" applyAlignment="1" applyProtection="1">
      <protection hidden="1"/>
    </xf>
    <xf numFmtId="165" fontId="3" fillId="0" borderId="18" xfId="2" applyNumberFormat="1" applyFont="1" applyFill="1" applyBorder="1" applyAlignment="1" applyProtection="1">
      <protection hidden="1"/>
    </xf>
    <xf numFmtId="166" fontId="3" fillId="0" borderId="18" xfId="2" applyNumberFormat="1" applyFont="1" applyFill="1" applyBorder="1" applyAlignment="1" applyProtection="1">
      <protection hidden="1"/>
    </xf>
    <xf numFmtId="165" fontId="4" fillId="0" borderId="10" xfId="2" applyNumberFormat="1" applyFont="1" applyFill="1" applyBorder="1" applyAlignment="1" applyProtection="1">
      <protection hidden="1"/>
    </xf>
    <xf numFmtId="168" fontId="11" fillId="34" borderId="8" xfId="1" applyNumberFormat="1" applyFont="1" applyFill="1" applyBorder="1" applyAlignment="1">
      <alignment horizontal="right"/>
    </xf>
    <xf numFmtId="49" fontId="8" fillId="0" borderId="4" xfId="1" applyNumberFormat="1" applyFont="1" applyFill="1" applyBorder="1" applyAlignment="1" applyProtection="1">
      <alignment horizontal="left"/>
      <protection hidden="1"/>
    </xf>
    <xf numFmtId="168" fontId="11" fillId="34" borderId="4" xfId="1" applyNumberFormat="1" applyFont="1" applyFill="1" applyBorder="1" applyAlignment="1" applyProtection="1">
      <alignment horizontal="right"/>
      <protection hidden="1"/>
    </xf>
    <xf numFmtId="167" fontId="9" fillId="0" borderId="4" xfId="2" applyNumberFormat="1" applyFont="1" applyFill="1" applyBorder="1" applyAlignment="1" applyProtection="1">
      <alignment wrapText="1"/>
      <protection hidden="1"/>
    </xf>
    <xf numFmtId="166" fontId="9" fillId="0" borderId="4" xfId="3" applyNumberFormat="1" applyFont="1" applyFill="1" applyBorder="1" applyAlignment="1" applyProtection="1">
      <alignment horizontal="left" vertical="center" wrapText="1"/>
      <protection hidden="1"/>
    </xf>
    <xf numFmtId="168" fontId="12" fillId="34" borderId="4" xfId="1" applyNumberFormat="1" applyFont="1" applyFill="1" applyBorder="1" applyAlignment="1" applyProtection="1">
      <alignment horizontal="right"/>
      <protection hidden="1"/>
    </xf>
    <xf numFmtId="165" fontId="3" fillId="0" borderId="4" xfId="2" applyNumberFormat="1" applyFont="1" applyFill="1" applyBorder="1" applyAlignment="1" applyProtection="1">
      <protection hidden="1"/>
    </xf>
    <xf numFmtId="0" fontId="8" fillId="0" borderId="4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19" fillId="0" borderId="4" xfId="0" applyFont="1" applyBorder="1" applyAlignment="1">
      <alignment vertical="center" wrapText="1"/>
    </xf>
    <xf numFmtId="0" fontId="19" fillId="0" borderId="0" xfId="0" applyFont="1"/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168" fontId="40" fillId="0" borderId="4" xfId="0" applyNumberFormat="1" applyFont="1" applyFill="1" applyBorder="1" applyAlignment="1">
      <alignment horizontal="center" vertical="center"/>
    </xf>
    <xf numFmtId="168" fontId="43" fillId="0" borderId="4" xfId="0" applyNumberFormat="1" applyFont="1" applyBorder="1" applyAlignment="1">
      <alignment horizontal="center" vertical="center"/>
    </xf>
    <xf numFmtId="168" fontId="45" fillId="0" borderId="0" xfId="0" applyNumberFormat="1" applyFont="1" applyBorder="1"/>
    <xf numFmtId="0" fontId="42" fillId="0" borderId="5" xfId="0" applyFont="1" applyBorder="1" applyAlignment="1">
      <alignment horizontal="center" vertical="center" wrapText="1"/>
    </xf>
    <xf numFmtId="0" fontId="19" fillId="0" borderId="0" xfId="0" applyFont="1" applyAlignment="1"/>
    <xf numFmtId="0" fontId="19" fillId="0" borderId="0" xfId="0" applyFont="1" applyBorder="1" applyAlignment="1"/>
    <xf numFmtId="0" fontId="17" fillId="0" borderId="25" xfId="0" applyFont="1" applyFill="1" applyBorder="1" applyAlignment="1">
      <alignment horizontal="center"/>
    </xf>
    <xf numFmtId="168" fontId="48" fillId="0" borderId="4" xfId="0" applyNumberFormat="1" applyFont="1" applyFill="1" applyBorder="1" applyAlignment="1">
      <alignment horizontal="center"/>
    </xf>
    <xf numFmtId="0" fontId="43" fillId="0" borderId="25" xfId="0" applyFont="1" applyFill="1" applyBorder="1"/>
    <xf numFmtId="168" fontId="43" fillId="0" borderId="51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wrapText="1"/>
    </xf>
    <xf numFmtId="0" fontId="17" fillId="0" borderId="25" xfId="0" applyFont="1" applyBorder="1" applyAlignment="1">
      <alignment horizontal="center"/>
    </xf>
    <xf numFmtId="0" fontId="48" fillId="0" borderId="44" xfId="0" applyFont="1" applyBorder="1"/>
    <xf numFmtId="168" fontId="43" fillId="0" borderId="52" xfId="0" applyNumberFormat="1" applyFont="1" applyFill="1" applyBorder="1" applyAlignment="1">
      <alignment horizontal="right"/>
    </xf>
    <xf numFmtId="0" fontId="48" fillId="0" borderId="26" xfId="0" applyFont="1" applyBorder="1"/>
    <xf numFmtId="168" fontId="43" fillId="0" borderId="13" xfId="0" applyNumberFormat="1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169" fontId="16" fillId="0" borderId="4" xfId="0" applyNumberFormat="1" applyFont="1" applyBorder="1" applyAlignment="1"/>
    <xf numFmtId="169" fontId="50" fillId="0" borderId="4" xfId="0" applyNumberFormat="1" applyFont="1" applyBorder="1" applyAlignment="1"/>
    <xf numFmtId="164" fontId="3" fillId="0" borderId="55" xfId="1" applyNumberFormat="1" applyFont="1" applyFill="1" applyBorder="1" applyAlignment="1" applyProtection="1">
      <protection hidden="1"/>
    </xf>
    <xf numFmtId="165" fontId="3" fillId="0" borderId="55" xfId="1" applyNumberFormat="1" applyFont="1" applyFill="1" applyBorder="1" applyAlignment="1" applyProtection="1">
      <protection hidden="1"/>
    </xf>
    <xf numFmtId="167" fontId="9" fillId="0" borderId="26" xfId="1" applyNumberFormat="1" applyFont="1" applyFill="1" applyBorder="1" applyAlignment="1" applyProtection="1">
      <alignment wrapText="1"/>
      <protection hidden="1"/>
    </xf>
    <xf numFmtId="168" fontId="2" fillId="34" borderId="54" xfId="1" applyNumberFormat="1" applyFont="1" applyFill="1" applyBorder="1" applyAlignment="1" applyProtection="1">
      <alignment horizontal="center"/>
      <protection hidden="1"/>
    </xf>
    <xf numFmtId="167" fontId="9" fillId="0" borderId="59" xfId="1" applyNumberFormat="1" applyFont="1" applyFill="1" applyBorder="1" applyAlignment="1" applyProtection="1">
      <alignment wrapText="1"/>
      <protection hidden="1"/>
    </xf>
    <xf numFmtId="168" fontId="2" fillId="34" borderId="56" xfId="1" applyNumberFormat="1" applyFont="1" applyFill="1" applyBorder="1" applyAlignment="1" applyProtection="1">
      <alignment horizontal="center"/>
      <protection hidden="1"/>
    </xf>
    <xf numFmtId="168" fontId="11" fillId="34" borderId="58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protection hidden="1"/>
    </xf>
    <xf numFmtId="168" fontId="11" fillId="34" borderId="54" xfId="1" applyNumberFormat="1" applyFont="1" applyFill="1" applyBorder="1" applyAlignment="1" applyProtection="1">
      <alignment horizontal="center"/>
      <protection hidden="1"/>
    </xf>
    <xf numFmtId="0" fontId="15" fillId="0" borderId="57" xfId="0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 applyProtection="1">
      <protection hidden="1"/>
    </xf>
    <xf numFmtId="167" fontId="8" fillId="0" borderId="26" xfId="2" applyNumberFormat="1" applyFont="1" applyFill="1" applyBorder="1" applyAlignment="1" applyProtection="1">
      <alignment wrapText="1"/>
      <protection hidden="1"/>
    </xf>
    <xf numFmtId="49" fontId="9" fillId="0" borderId="55" xfId="2" applyNumberFormat="1" applyFont="1" applyFill="1" applyBorder="1" applyAlignment="1" applyProtection="1">
      <alignment wrapText="1"/>
      <protection hidden="1"/>
    </xf>
    <xf numFmtId="165" fontId="4" fillId="0" borderId="7" xfId="2" applyNumberFormat="1" applyFont="1" applyFill="1" applyBorder="1" applyAlignment="1" applyProtection="1">
      <alignment wrapText="1"/>
      <protection hidden="1"/>
    </xf>
    <xf numFmtId="49" fontId="8" fillId="0" borderId="8" xfId="2" applyNumberFormat="1" applyFont="1" applyFill="1" applyBorder="1" applyAlignment="1" applyProtection="1">
      <alignment wrapText="1"/>
      <protection hidden="1"/>
    </xf>
    <xf numFmtId="168" fontId="2" fillId="34" borderId="4" xfId="1" applyNumberFormat="1" applyFont="1" applyFill="1" applyBorder="1" applyAlignment="1">
      <alignment horizontal="center"/>
    </xf>
    <xf numFmtId="169" fontId="0" fillId="0" borderId="4" xfId="0" applyNumberFormat="1" applyBorder="1" applyAlignment="1"/>
    <xf numFmtId="168" fontId="0" fillId="0" borderId="4" xfId="0" applyNumberFormat="1" applyBorder="1" applyAlignment="1"/>
    <xf numFmtId="170" fontId="17" fillId="0" borderId="4" xfId="0" applyNumberFormat="1" applyFont="1" applyFill="1" applyBorder="1" applyAlignment="1">
      <alignment horizontal="right" vertical="top" shrinkToFit="1"/>
    </xf>
    <xf numFmtId="170" fontId="0" fillId="0" borderId="0" xfId="0" applyNumberFormat="1" applyFill="1"/>
    <xf numFmtId="170" fontId="0" fillId="0" borderId="0" xfId="0" applyNumberFormat="1"/>
    <xf numFmtId="170" fontId="0" fillId="0" borderId="0" xfId="0" applyNumberFormat="1" applyFill="1" applyAlignment="1">
      <alignment horizontal="right"/>
    </xf>
    <xf numFmtId="0" fontId="41" fillId="0" borderId="5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39" fillId="34" borderId="18" xfId="1" applyNumberFormat="1" applyFont="1" applyFill="1" applyBorder="1" applyAlignment="1">
      <alignment horizontal="center"/>
    </xf>
    <xf numFmtId="0" fontId="41" fillId="0" borderId="5" xfId="0" applyFont="1" applyBorder="1" applyAlignment="1">
      <alignment horizontal="left" vertical="center" wrapText="1"/>
    </xf>
    <xf numFmtId="168" fontId="2" fillId="34" borderId="4" xfId="1" applyNumberFormat="1" applyFont="1" applyFill="1" applyBorder="1" applyAlignment="1" applyProtection="1">
      <alignment horizontal="right"/>
      <protection hidden="1"/>
    </xf>
    <xf numFmtId="0" fontId="9" fillId="0" borderId="38" xfId="0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49" fontId="1" fillId="0" borderId="4" xfId="45" applyNumberFormat="1" applyFont="1" applyBorder="1" applyAlignment="1"/>
    <xf numFmtId="0" fontId="41" fillId="0" borderId="5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0" fillId="0" borderId="0" xfId="0" applyNumberFormat="1" applyFill="1" applyAlignment="1">
      <alignment horizontal="right"/>
    </xf>
    <xf numFmtId="0" fontId="6" fillId="34" borderId="22" xfId="0" applyNumberFormat="1" applyFont="1" applyFill="1" applyBorder="1" applyAlignment="1">
      <alignment horizontal="center" vertical="center" wrapText="1"/>
    </xf>
    <xf numFmtId="0" fontId="6" fillId="34" borderId="39" xfId="0" applyNumberFormat="1" applyFont="1" applyFill="1" applyBorder="1" applyAlignment="1">
      <alignment horizontal="center" vertical="center" wrapText="1"/>
    </xf>
    <xf numFmtId="0" fontId="7" fillId="34" borderId="2" xfId="1" applyNumberFormat="1" applyFont="1" applyFill="1" applyBorder="1" applyAlignment="1" applyProtection="1">
      <alignment horizontal="centerContinuous"/>
      <protection hidden="1"/>
    </xf>
    <xf numFmtId="0" fontId="7" fillId="34" borderId="43" xfId="1" applyNumberFormat="1" applyFont="1" applyFill="1" applyBorder="1" applyAlignment="1" applyProtection="1">
      <alignment horizontal="centerContinuous"/>
      <protection hidden="1"/>
    </xf>
    <xf numFmtId="166" fontId="3" fillId="0" borderId="8" xfId="2" applyNumberFormat="1" applyFont="1" applyFill="1" applyBorder="1" applyAlignment="1" applyProtection="1">
      <protection hidden="1"/>
    </xf>
    <xf numFmtId="49" fontId="3" fillId="0" borderId="2" xfId="1" applyNumberFormat="1" applyFont="1" applyFill="1" applyBorder="1" applyAlignment="1" applyProtection="1">
      <protection hidden="1"/>
    </xf>
    <xf numFmtId="167" fontId="9" fillId="0" borderId="38" xfId="1" applyNumberFormat="1" applyFont="1" applyFill="1" applyBorder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right"/>
      <protection hidden="1"/>
    </xf>
    <xf numFmtId="0" fontId="8" fillId="0" borderId="38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 applyProtection="1">
      <protection hidden="1"/>
    </xf>
    <xf numFmtId="164" fontId="3" fillId="0" borderId="8" xfId="2" applyNumberFormat="1" applyFont="1" applyFill="1" applyBorder="1" applyAlignment="1" applyProtection="1">
      <protection hidden="1"/>
    </xf>
    <xf numFmtId="164" fontId="3" fillId="0" borderId="10" xfId="2" applyNumberFormat="1" applyFont="1" applyFill="1" applyBorder="1" applyAlignment="1" applyProtection="1">
      <protection hidden="1"/>
    </xf>
    <xf numFmtId="166" fontId="3" fillId="0" borderId="10" xfId="2" applyNumberFormat="1" applyFont="1" applyFill="1" applyBorder="1" applyAlignment="1" applyProtection="1">
      <protection hidden="1"/>
    </xf>
    <xf numFmtId="165" fontId="4" fillId="0" borderId="19" xfId="1" applyNumberFormat="1" applyFont="1" applyFill="1" applyBorder="1" applyAlignment="1" applyProtection="1">
      <protection hidden="1"/>
    </xf>
    <xf numFmtId="168" fontId="11" fillId="34" borderId="18" xfId="1" applyNumberFormat="1" applyFont="1" applyFill="1" applyBorder="1" applyAlignment="1" applyProtection="1">
      <alignment horizontal="center"/>
      <protection hidden="1"/>
    </xf>
    <xf numFmtId="49" fontId="35" fillId="0" borderId="4" xfId="0" applyNumberFormat="1" applyFont="1" applyBorder="1"/>
    <xf numFmtId="0" fontId="15" fillId="0" borderId="8" xfId="0" applyFont="1" applyFill="1" applyBorder="1" applyAlignment="1">
      <alignment horizontal="left" vertical="top" wrapText="1"/>
    </xf>
    <xf numFmtId="49" fontId="0" fillId="0" borderId="8" xfId="0" applyNumberFormat="1" applyBorder="1"/>
    <xf numFmtId="0" fontId="0" fillId="0" borderId="8" xfId="0" applyBorder="1"/>
    <xf numFmtId="168" fontId="11" fillId="0" borderId="8" xfId="1" applyNumberFormat="1" applyFont="1" applyFill="1" applyBorder="1" applyAlignment="1" applyProtection="1">
      <alignment horizontal="center"/>
      <protection hidden="1"/>
    </xf>
    <xf numFmtId="167" fontId="9" fillId="0" borderId="45" xfId="1" applyNumberFormat="1" applyFont="1" applyFill="1" applyBorder="1" applyAlignment="1" applyProtection="1">
      <alignment wrapText="1"/>
      <protection hidden="1"/>
    </xf>
    <xf numFmtId="167" fontId="8" fillId="0" borderId="45" xfId="1" applyNumberFormat="1" applyFont="1" applyFill="1" applyBorder="1" applyAlignment="1" applyProtection="1">
      <alignment wrapText="1"/>
      <protection hidden="1"/>
    </xf>
    <xf numFmtId="171" fontId="11" fillId="34" borderId="4" xfId="1" applyNumberFormat="1" applyFont="1" applyFill="1" applyBorder="1" applyAlignment="1" applyProtection="1">
      <alignment horizontal="right"/>
      <protection hidden="1"/>
    </xf>
    <xf numFmtId="171" fontId="11" fillId="34" borderId="4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>
      <alignment horizontal="right"/>
    </xf>
    <xf numFmtId="171" fontId="2" fillId="34" borderId="10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 applyProtection="1">
      <alignment horizontal="right"/>
      <protection hidden="1"/>
    </xf>
    <xf numFmtId="171" fontId="2" fillId="34" borderId="5" xfId="1" applyNumberFormat="1" applyFont="1" applyFill="1" applyBorder="1" applyAlignment="1">
      <alignment horizontal="right"/>
    </xf>
    <xf numFmtId="171" fontId="2" fillId="34" borderId="7" xfId="1" applyNumberFormat="1" applyFont="1" applyFill="1" applyBorder="1" applyAlignment="1">
      <alignment horizontal="right"/>
    </xf>
    <xf numFmtId="171" fontId="2" fillId="34" borderId="18" xfId="1" applyNumberFormat="1" applyFont="1" applyFill="1" applyBorder="1" applyAlignment="1">
      <alignment horizontal="right"/>
    </xf>
    <xf numFmtId="171" fontId="11" fillId="34" borderId="5" xfId="1" applyNumberFormat="1" applyFont="1" applyFill="1" applyBorder="1" applyAlignment="1">
      <alignment horizontal="right"/>
    </xf>
    <xf numFmtId="171" fontId="12" fillId="34" borderId="18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 applyProtection="1">
      <alignment horizontal="right"/>
      <protection hidden="1"/>
    </xf>
    <xf numFmtId="171" fontId="12" fillId="34" borderId="4" xfId="1" applyNumberFormat="1" applyFont="1" applyFill="1" applyBorder="1" applyAlignment="1" applyProtection="1">
      <alignment horizontal="right"/>
      <protection hidden="1"/>
    </xf>
    <xf numFmtId="171" fontId="12" fillId="34" borderId="10" xfId="1" applyNumberFormat="1" applyFont="1" applyFill="1" applyBorder="1" applyAlignment="1" applyProtection="1">
      <alignment horizontal="right"/>
      <protection hidden="1"/>
    </xf>
    <xf numFmtId="171" fontId="12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 applyProtection="1">
      <alignment horizontal="right"/>
      <protection hidden="1"/>
    </xf>
    <xf numFmtId="171" fontId="12" fillId="34" borderId="7" xfId="1" applyNumberFormat="1" applyFont="1" applyFill="1" applyBorder="1" applyAlignment="1" applyProtection="1">
      <alignment horizontal="right"/>
      <protection hidden="1"/>
    </xf>
    <xf numFmtId="171" fontId="11" fillId="34" borderId="9" xfId="1" applyNumberFormat="1" applyFont="1" applyFill="1" applyBorder="1" applyAlignment="1" applyProtection="1">
      <alignment horizontal="right"/>
      <protection hidden="1"/>
    </xf>
    <xf numFmtId="171" fontId="11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>
      <alignment horizontal="right"/>
    </xf>
    <xf numFmtId="171" fontId="12" fillId="34" borderId="5" xfId="1" applyNumberFormat="1" applyFont="1" applyFill="1" applyBorder="1" applyAlignment="1">
      <alignment horizontal="right"/>
    </xf>
    <xf numFmtId="171" fontId="11" fillId="34" borderId="8" xfId="1" applyNumberFormat="1" applyFont="1" applyFill="1" applyBorder="1" applyAlignment="1">
      <alignment horizontal="right"/>
    </xf>
    <xf numFmtId="168" fontId="2" fillId="34" borderId="4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 applyProtection="1">
      <alignment horizontal="center"/>
      <protection hidden="1"/>
    </xf>
    <xf numFmtId="168" fontId="2" fillId="34" borderId="9" xfId="1" applyNumberFormat="1" applyFont="1" applyFill="1" applyBorder="1" applyAlignment="1" applyProtection="1">
      <alignment horizontal="center"/>
      <protection hidden="1"/>
    </xf>
    <xf numFmtId="0" fontId="48" fillId="0" borderId="6" xfId="0" applyFont="1" applyBorder="1"/>
    <xf numFmtId="168" fontId="48" fillId="0" borderId="6" xfId="0" applyNumberFormat="1" applyFont="1" applyFill="1" applyBorder="1" applyAlignment="1">
      <alignment horizontal="center"/>
    </xf>
    <xf numFmtId="168" fontId="40" fillId="0" borderId="6" xfId="0" applyNumberFormat="1" applyFont="1" applyFill="1" applyBorder="1" applyAlignment="1">
      <alignment horizontal="center"/>
    </xf>
    <xf numFmtId="0" fontId="1" fillId="33" borderId="4" xfId="0" applyFont="1" applyFill="1" applyBorder="1" applyAlignment="1">
      <alignment horizontal="center" vertical="center" wrapText="1"/>
    </xf>
    <xf numFmtId="49" fontId="1" fillId="33" borderId="5" xfId="0" applyNumberFormat="1" applyFont="1" applyFill="1" applyBorder="1" applyAlignment="1">
      <alignment horizontal="center" vertical="top" shrinkToFit="1"/>
    </xf>
    <xf numFmtId="49" fontId="1" fillId="33" borderId="38" xfId="0" applyNumberFormat="1" applyFont="1" applyFill="1" applyBorder="1" applyAlignment="1">
      <alignment horizontal="center" vertical="top" shrinkToFit="1"/>
    </xf>
    <xf numFmtId="49" fontId="1" fillId="33" borderId="27" xfId="0" applyNumberFormat="1" applyFont="1" applyFill="1" applyBorder="1" applyAlignment="1">
      <alignment horizontal="center" vertical="top" shrinkToFit="1"/>
    </xf>
    <xf numFmtId="170" fontId="1" fillId="0" borderId="4" xfId="0" applyNumberFormat="1" applyFont="1" applyFill="1" applyBorder="1" applyAlignment="1">
      <alignment horizontal="center" vertical="center" wrapText="1"/>
    </xf>
    <xf numFmtId="170" fontId="56" fillId="0" borderId="4" xfId="0" applyNumberFormat="1" applyFont="1" applyFill="1" applyBorder="1" applyAlignment="1">
      <alignment horizontal="right" vertical="top" shrinkToFit="1"/>
    </xf>
    <xf numFmtId="170" fontId="1" fillId="0" borderId="4" xfId="0" applyNumberFormat="1" applyFont="1" applyFill="1" applyBorder="1" applyAlignment="1">
      <alignment horizontal="right" vertical="top" shrinkToFit="1"/>
    </xf>
    <xf numFmtId="49" fontId="1" fillId="33" borderId="20" xfId="0" applyNumberFormat="1" applyFont="1" applyFill="1" applyBorder="1" applyAlignment="1">
      <alignment horizontal="center" vertical="top" shrinkToFit="1"/>
    </xf>
    <xf numFmtId="0" fontId="57" fillId="0" borderId="0" xfId="0" applyFont="1"/>
    <xf numFmtId="0" fontId="56" fillId="33" borderId="4" xfId="0" applyFont="1" applyFill="1" applyBorder="1" applyAlignment="1">
      <alignment vertical="top" wrapText="1"/>
    </xf>
    <xf numFmtId="170" fontId="57" fillId="0" borderId="0" xfId="0" applyNumberFormat="1" applyFont="1"/>
    <xf numFmtId="170" fontId="57" fillId="0" borderId="0" xfId="0" applyNumberFormat="1" applyFont="1" applyFill="1" applyAlignment="1">
      <alignment horizontal="right"/>
    </xf>
    <xf numFmtId="0" fontId="1" fillId="33" borderId="4" xfId="0" applyFont="1" applyFill="1" applyBorder="1" applyAlignment="1">
      <alignment vertical="top" wrapText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27" xfId="0" applyFont="1" applyFill="1" applyBorder="1" applyAlignment="1">
      <alignment horizontal="center" vertical="center" wrapText="1"/>
    </xf>
    <xf numFmtId="0" fontId="56" fillId="33" borderId="4" xfId="0" applyFont="1" applyFill="1" applyBorder="1" applyAlignment="1">
      <alignment horizontal="left" vertical="center" wrapText="1"/>
    </xf>
    <xf numFmtId="170" fontId="56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top" wrapText="1"/>
    </xf>
    <xf numFmtId="164" fontId="4" fillId="0" borderId="6" xfId="2" applyNumberFormat="1" applyFont="1" applyFill="1" applyBorder="1" applyAlignment="1" applyProtection="1">
      <protection hidden="1"/>
    </xf>
    <xf numFmtId="164" fontId="4" fillId="0" borderId="7" xfId="2" applyNumberFormat="1" applyFont="1" applyFill="1" applyBorder="1" applyAlignment="1" applyProtection="1">
      <protection hidden="1"/>
    </xf>
    <xf numFmtId="166" fontId="4" fillId="0" borderId="7" xfId="2" applyNumberFormat="1" applyFont="1" applyFill="1" applyBorder="1" applyAlignment="1" applyProtection="1">
      <protection hidden="1"/>
    </xf>
    <xf numFmtId="171" fontId="11" fillId="34" borderId="7" xfId="1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justify" vertical="top" wrapText="1"/>
    </xf>
    <xf numFmtId="0" fontId="9" fillId="0" borderId="20" xfId="0" applyFont="1" applyFill="1" applyBorder="1" applyAlignment="1">
      <alignment horizontal="left" vertical="top" wrapText="1"/>
    </xf>
    <xf numFmtId="168" fontId="11" fillId="0" borderId="8" xfId="1" applyNumberFormat="1" applyFont="1" applyFill="1" applyBorder="1" applyAlignment="1">
      <alignment horizontal="center"/>
    </xf>
    <xf numFmtId="49" fontId="8" fillId="0" borderId="1" xfId="2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protection hidden="1"/>
    </xf>
    <xf numFmtId="168" fontId="11" fillId="34" borderId="39" xfId="1" applyNumberFormat="1" applyFont="1" applyFill="1" applyBorder="1" applyAlignment="1" applyProtection="1">
      <alignment horizontal="center"/>
      <protection hidden="1"/>
    </xf>
    <xf numFmtId="164" fontId="58" fillId="0" borderId="4" xfId="2" applyNumberFormat="1" applyFont="1" applyFill="1" applyBorder="1" applyAlignment="1" applyProtection="1">
      <protection hidden="1"/>
    </xf>
    <xf numFmtId="165" fontId="58" fillId="0" borderId="4" xfId="2" applyNumberFormat="1" applyFont="1" applyFill="1" applyBorder="1" applyAlignment="1" applyProtection="1">
      <alignment wrapText="1"/>
      <protection hidden="1"/>
    </xf>
    <xf numFmtId="166" fontId="58" fillId="0" borderId="4" xfId="2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8" fontId="2" fillId="34" borderId="7" xfId="1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top" wrapText="1"/>
    </xf>
    <xf numFmtId="166" fontId="4" fillId="0" borderId="6" xfId="1" applyNumberFormat="1" applyFont="1" applyFill="1" applyBorder="1" applyAlignment="1" applyProtection="1">
      <protection hidden="1"/>
    </xf>
    <xf numFmtId="0" fontId="8" fillId="0" borderId="15" xfId="0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 applyProtection="1">
      <protection hidden="1"/>
    </xf>
    <xf numFmtId="168" fontId="11" fillId="34" borderId="7" xfId="1" applyNumberFormat="1" applyFont="1" applyFill="1" applyBorder="1" applyAlignment="1">
      <alignment horizontal="right"/>
    </xf>
    <xf numFmtId="0" fontId="47" fillId="0" borderId="50" xfId="0" applyFont="1" applyFill="1" applyBorder="1" applyAlignment="1">
      <alignment wrapText="1"/>
    </xf>
    <xf numFmtId="0" fontId="47" fillId="0" borderId="50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53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168" fontId="43" fillId="0" borderId="4" xfId="0" applyNumberFormat="1" applyFont="1" applyFill="1" applyBorder="1" applyAlignment="1">
      <alignment horizontal="center"/>
    </xf>
    <xf numFmtId="168" fontId="40" fillId="0" borderId="4" xfId="0" applyNumberFormat="1" applyFont="1" applyFill="1" applyBorder="1" applyAlignment="1">
      <alignment horizontal="center"/>
    </xf>
    <xf numFmtId="168" fontId="43" fillId="0" borderId="10" xfId="0" applyNumberFormat="1" applyFont="1" applyFill="1" applyBorder="1" applyAlignment="1">
      <alignment horizontal="right"/>
    </xf>
    <xf numFmtId="168" fontId="43" fillId="0" borderId="50" xfId="0" applyNumberFormat="1" applyFont="1" applyBorder="1" applyAlignment="1">
      <alignment horizontal="right"/>
    </xf>
    <xf numFmtId="0" fontId="6" fillId="33" borderId="4" xfId="0" applyFont="1" applyFill="1" applyBorder="1" applyAlignment="1">
      <alignment vertical="top" wrapText="1"/>
    </xf>
    <xf numFmtId="170" fontId="18" fillId="0" borderId="4" xfId="0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left" vertical="top" wrapText="1"/>
    </xf>
    <xf numFmtId="164" fontId="4" fillId="0" borderId="2" xfId="1" applyNumberFormat="1" applyFont="1" applyFill="1" applyBorder="1" applyAlignment="1" applyProtection="1">
      <protection hidden="1"/>
    </xf>
    <xf numFmtId="165" fontId="4" fillId="0" borderId="6" xfId="1" applyNumberFormat="1" applyFont="1" applyFill="1" applyBorder="1" applyAlignment="1" applyProtection="1">
      <protection hidden="1"/>
    </xf>
    <xf numFmtId="166" fontId="4" fillId="0" borderId="2" xfId="1" applyNumberFormat="1" applyFont="1" applyFill="1" applyBorder="1" applyAlignment="1" applyProtection="1">
      <protection hidden="1"/>
    </xf>
    <xf numFmtId="168" fontId="43" fillId="0" borderId="0" xfId="0" applyNumberFormat="1" applyFont="1" applyFill="1" applyBorder="1" applyAlignment="1">
      <alignment horizontal="right"/>
    </xf>
    <xf numFmtId="49" fontId="9" fillId="0" borderId="6" xfId="1" applyNumberFormat="1" applyFont="1" applyFill="1" applyBorder="1" applyAlignment="1" applyProtection="1">
      <alignment wrapText="1"/>
      <protection hidden="1"/>
    </xf>
    <xf numFmtId="167" fontId="8" fillId="0" borderId="50" xfId="1" applyNumberFormat="1" applyFont="1" applyFill="1" applyBorder="1" applyAlignment="1" applyProtection="1">
      <alignment wrapText="1"/>
      <protection hidden="1"/>
    </xf>
    <xf numFmtId="49" fontId="8" fillId="0" borderId="8" xfId="1" applyNumberFormat="1" applyFont="1" applyFill="1" applyBorder="1" applyAlignment="1" applyProtection="1">
      <alignment wrapText="1"/>
      <protection hidden="1"/>
    </xf>
    <xf numFmtId="168" fontId="39" fillId="34" borderId="4" xfId="1" applyNumberFormat="1" applyFont="1" applyFill="1" applyBorder="1" applyAlignment="1">
      <alignment horizontal="center"/>
    </xf>
    <xf numFmtId="171" fontId="59" fillId="34" borderId="4" xfId="1" applyNumberFormat="1" applyFont="1" applyFill="1" applyBorder="1" applyAlignment="1">
      <alignment horizontal="right"/>
    </xf>
    <xf numFmtId="0" fontId="1" fillId="33" borderId="5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27" xfId="0" applyFont="1" applyFill="1" applyBorder="1" applyAlignment="1">
      <alignment horizontal="center" vertical="center" wrapText="1"/>
    </xf>
    <xf numFmtId="0" fontId="56" fillId="33" borderId="23" xfId="0" applyFont="1" applyFill="1" applyBorder="1" applyAlignment="1">
      <alignment horizontal="center"/>
    </xf>
    <xf numFmtId="0" fontId="46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5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45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169" fontId="35" fillId="0" borderId="5" xfId="0" applyNumberFormat="1" applyFont="1" applyBorder="1" applyAlignment="1">
      <alignment horizontal="center"/>
    </xf>
    <xf numFmtId="169" fontId="35" fillId="0" borderId="27" xfId="0" applyNumberFormat="1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27" xfId="0" applyNumberFormat="1" applyBorder="1" applyAlignment="1">
      <alignment horizontal="center"/>
    </xf>
    <xf numFmtId="0" fontId="46" fillId="0" borderId="28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47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27" xfId="0" applyFont="1" applyBorder="1" applyAlignment="1">
      <alignment horizontal="center" wrapText="1"/>
    </xf>
    <xf numFmtId="0" fontId="44" fillId="0" borderId="20" xfId="0" applyFont="1" applyBorder="1" applyAlignment="1">
      <alignment wrapText="1"/>
    </xf>
    <xf numFmtId="0" fontId="19" fillId="0" borderId="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41" fillId="0" borderId="5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</cellXfs>
  <cellStyles count="7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br" xfId="46"/>
    <cellStyle name="col" xfId="47"/>
    <cellStyle name="style0" xfId="48"/>
    <cellStyle name="td" xfId="49"/>
    <cellStyle name="tr" xfId="50"/>
    <cellStyle name="xl21" xfId="51"/>
    <cellStyle name="xl22" xfId="52"/>
    <cellStyle name="xl23" xfId="53"/>
    <cellStyle name="xl24" xfId="54"/>
    <cellStyle name="xl25" xfId="55"/>
    <cellStyle name="xl26" xfId="56"/>
    <cellStyle name="xl27" xfId="57"/>
    <cellStyle name="xl28" xfId="58"/>
    <cellStyle name="xl29" xfId="59"/>
    <cellStyle name="xl30" xfId="60"/>
    <cellStyle name="xl31" xfId="61"/>
    <cellStyle name="xl32" xfId="62"/>
    <cellStyle name="xl33" xfId="63"/>
    <cellStyle name="xl34" xfId="64"/>
    <cellStyle name="xl35" xfId="65"/>
    <cellStyle name="xl36" xfId="66"/>
    <cellStyle name="xl37" xfId="67"/>
    <cellStyle name="xl38" xfId="68"/>
    <cellStyle name="xl39" xfId="69"/>
    <cellStyle name="xl40" xfId="70"/>
    <cellStyle name="xl41" xfId="71"/>
    <cellStyle name="xl42" xfId="72"/>
    <cellStyle name="xl43" xfId="73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5"/>
    <cellStyle name="Обычный 3" xfId="74"/>
    <cellStyle name="Обычный_Tmp1" xfId="3"/>
    <cellStyle name="Обычный_Tmp2" xfId="1"/>
    <cellStyle name="Обычный_Tmp3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72;&#1076;&#1078;&#1080;/Documents/&#1041;&#1102;&#1076;&#1078;&#1077;&#1090;%20&#1085;&#1072;%202012-2014&#1075;/&#1088;&#1072;&#1089;&#1095;&#1077;&#1090;/&#1055;&#1088;&#1086;&#1077;&#1082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2;&#1086;&#1084;&#1087;&#1100;&#1102;&#1090;&#1077;&#1088;/&#1044;&#1080;&#1089;&#1082;%20&#1057;/&#1041;&#1102;&#1076;&#1078;&#1077;&#1090;&#1072;%20&#1085;&#1072;%202021/&#1041;&#1102;&#1076;&#1078;&#1077;&#1090;&#1072;%20&#1085;&#1072;%202021/&#1042;&#1085;.%20&#1080;&#1079;&#1084;.%20&#1086;&#1090;%2026.10.2021%20&#8470;/202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"/>
      <sheetName val="Лист3"/>
      <sheetName val="норм"/>
      <sheetName val="герг"/>
      <sheetName val="кик"/>
      <sheetName val="айм"/>
      <sheetName val="маа"/>
      <sheetName val="курм"/>
      <sheetName val="мур"/>
      <sheetName val="хар"/>
      <sheetName val="мог"/>
      <sheetName val="куд"/>
      <sheetName val="чал"/>
      <sheetName val="Лист12"/>
      <sheetName val="Лист1"/>
      <sheetName val="Лист2"/>
    </sheetNames>
    <sheetDataSet>
      <sheetData sheetId="0" refreshError="1">
        <row r="10">
          <cell r="D10">
            <v>357000</v>
          </cell>
        </row>
        <row r="11">
          <cell r="D11">
            <v>48000</v>
          </cell>
        </row>
        <row r="19">
          <cell r="D19">
            <v>96037000</v>
          </cell>
        </row>
        <row r="21">
          <cell r="D21">
            <v>1386000</v>
          </cell>
        </row>
        <row r="22">
          <cell r="D22">
            <v>1500000</v>
          </cell>
        </row>
        <row r="23">
          <cell r="D23">
            <v>2136900</v>
          </cell>
        </row>
        <row r="25">
          <cell r="D25">
            <v>566000</v>
          </cell>
        </row>
        <row r="26">
          <cell r="D26">
            <v>7601000</v>
          </cell>
        </row>
        <row r="27">
          <cell r="D27">
            <v>75230000</v>
          </cell>
        </row>
        <row r="29">
          <cell r="D29">
            <v>253000</v>
          </cell>
        </row>
        <row r="30">
          <cell r="D30">
            <v>1392000</v>
          </cell>
        </row>
        <row r="31">
          <cell r="D31">
            <v>1223442</v>
          </cell>
        </row>
        <row r="32">
          <cell r="D32">
            <v>239000</v>
          </cell>
        </row>
        <row r="33">
          <cell r="D33">
            <v>179000</v>
          </cell>
        </row>
        <row r="34">
          <cell r="D34">
            <v>253000</v>
          </cell>
        </row>
        <row r="35">
          <cell r="D35">
            <v>678000</v>
          </cell>
        </row>
        <row r="37">
          <cell r="D37">
            <v>1270000</v>
          </cell>
        </row>
        <row r="38">
          <cell r="D38">
            <v>23566000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"/>
      <sheetName val="пр3"/>
      <sheetName val="пр5"/>
      <sheetName val="пр7"/>
      <sheetName val="пр9"/>
    </sheetNames>
    <sheetDataSet>
      <sheetData sheetId="0" refreshError="1"/>
      <sheetData sheetId="1" refreshError="1">
        <row r="12">
          <cell r="F12">
            <v>1495</v>
          </cell>
        </row>
        <row r="51">
          <cell r="H51">
            <v>0</v>
          </cell>
        </row>
        <row r="83">
          <cell r="F83">
            <v>0</v>
          </cell>
        </row>
        <row r="91">
          <cell r="F91">
            <v>0</v>
          </cell>
        </row>
        <row r="93">
          <cell r="F93">
            <v>0</v>
          </cell>
        </row>
        <row r="102">
          <cell r="F102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2">
          <cell r="F112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9">
          <cell r="F119">
            <v>0</v>
          </cell>
        </row>
        <row r="142">
          <cell r="F142">
            <v>0</v>
          </cell>
        </row>
        <row r="176">
          <cell r="F176">
            <v>0</v>
          </cell>
        </row>
        <row r="178">
          <cell r="F178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68"/>
  <sheetViews>
    <sheetView topLeftCell="A44" zoomScaleNormal="100" workbookViewId="0">
      <selection activeCell="L6" sqref="L6"/>
    </sheetView>
  </sheetViews>
  <sheetFormatPr defaultRowHeight="15" x14ac:dyDescent="0.25"/>
  <cols>
    <col min="1" max="1" width="4" bestFit="1" customWidth="1"/>
    <col min="2" max="2" width="11" customWidth="1"/>
    <col min="3" max="3" width="5" bestFit="1" customWidth="1"/>
    <col min="4" max="4" width="4" bestFit="1" customWidth="1"/>
    <col min="5" max="5" width="47.140625" customWidth="1"/>
    <col min="6" max="6" width="9.85546875" style="69" hidden="1" customWidth="1"/>
    <col min="7" max="7" width="14.7109375" style="250" customWidth="1"/>
    <col min="8" max="9" width="14.7109375" style="251" customWidth="1"/>
    <col min="12" max="12" width="14.28515625" customWidth="1"/>
    <col min="13" max="13" width="13.7109375" customWidth="1"/>
    <col min="14" max="14" width="13.42578125" customWidth="1"/>
  </cols>
  <sheetData>
    <row r="1" spans="1:14" x14ac:dyDescent="0.25">
      <c r="I1" s="252" t="s">
        <v>76</v>
      </c>
    </row>
    <row r="2" spans="1:14" s="97" customFormat="1" x14ac:dyDescent="0.25">
      <c r="F2" s="69"/>
      <c r="G2" s="251"/>
      <c r="H2" s="251"/>
      <c r="I2" s="252" t="s">
        <v>77</v>
      </c>
    </row>
    <row r="3" spans="1:14" s="97" customFormat="1" x14ac:dyDescent="0.25">
      <c r="F3" s="69"/>
      <c r="G3" s="251"/>
      <c r="H3" s="251"/>
      <c r="I3" s="252" t="s">
        <v>78</v>
      </c>
    </row>
    <row r="4" spans="1:14" x14ac:dyDescent="0.25">
      <c r="I4" s="252" t="s">
        <v>422</v>
      </c>
    </row>
    <row r="5" spans="1:14" s="97" customFormat="1" ht="15" customHeight="1" x14ac:dyDescent="0.25">
      <c r="A5" s="382" t="s">
        <v>79</v>
      </c>
      <c r="B5" s="382"/>
      <c r="C5" s="382"/>
      <c r="D5" s="382"/>
      <c r="E5" s="382"/>
      <c r="F5" s="382"/>
      <c r="G5" s="382"/>
      <c r="H5" s="382"/>
      <c r="I5" s="382"/>
    </row>
    <row r="6" spans="1:14" ht="37.5" customHeight="1" x14ac:dyDescent="0.3">
      <c r="A6" s="380" t="s">
        <v>409</v>
      </c>
      <c r="B6" s="380"/>
      <c r="C6" s="380"/>
      <c r="D6" s="380"/>
      <c r="E6" s="380"/>
      <c r="F6" s="381"/>
      <c r="G6" s="380"/>
      <c r="H6" s="380"/>
      <c r="I6" s="380"/>
    </row>
    <row r="7" spans="1:14" ht="6.75" customHeight="1" x14ac:dyDescent="0.25">
      <c r="A7" s="323"/>
      <c r="B7" s="323"/>
      <c r="C7" s="323"/>
      <c r="D7" s="323"/>
      <c r="E7" s="323"/>
      <c r="G7" s="326"/>
      <c r="H7" s="325"/>
      <c r="I7" s="325"/>
    </row>
    <row r="8" spans="1:14" ht="25.5" x14ac:dyDescent="0.25">
      <c r="A8" s="376" t="s">
        <v>93</v>
      </c>
      <c r="B8" s="377"/>
      <c r="C8" s="377"/>
      <c r="D8" s="378"/>
      <c r="E8" s="315" t="s">
        <v>92</v>
      </c>
      <c r="F8" s="96" t="s">
        <v>116</v>
      </c>
      <c r="G8" s="319" t="s">
        <v>351</v>
      </c>
      <c r="H8" s="319" t="s">
        <v>366</v>
      </c>
      <c r="I8" s="319" t="s">
        <v>408</v>
      </c>
    </row>
    <row r="9" spans="1:14" s="97" customFormat="1" x14ac:dyDescent="0.25">
      <c r="A9" s="328"/>
      <c r="B9" s="329"/>
      <c r="C9" s="329"/>
      <c r="D9" s="330"/>
      <c r="E9" s="331" t="s">
        <v>334</v>
      </c>
      <c r="F9" s="96"/>
      <c r="G9" s="332">
        <f>SUBTOTAL(9,G10:G25)</f>
        <v>128475.9</v>
      </c>
      <c r="H9" s="332">
        <f t="shared" ref="H9:I9" si="0">SUBTOTAL(9,H10:H25)</f>
        <v>128943.4</v>
      </c>
      <c r="I9" s="332">
        <f t="shared" si="0"/>
        <v>128943.4</v>
      </c>
    </row>
    <row r="10" spans="1:14" ht="63.75" x14ac:dyDescent="0.25">
      <c r="A10" s="316" t="s">
        <v>75</v>
      </c>
      <c r="B10" s="317" t="s">
        <v>162</v>
      </c>
      <c r="C10" s="317" t="s">
        <v>163</v>
      </c>
      <c r="D10" s="318" t="s">
        <v>95</v>
      </c>
      <c r="E10" s="327" t="s">
        <v>164</v>
      </c>
      <c r="F10" s="95">
        <f>9100+150</f>
        <v>9250</v>
      </c>
      <c r="G10" s="321">
        <v>98762</v>
      </c>
      <c r="H10" s="321">
        <v>98762</v>
      </c>
      <c r="I10" s="321">
        <v>98762</v>
      </c>
    </row>
    <row r="11" spans="1:14" ht="89.25" x14ac:dyDescent="0.25">
      <c r="A11" s="316" t="s">
        <v>75</v>
      </c>
      <c r="B11" s="317" t="s">
        <v>165</v>
      </c>
      <c r="C11" s="317" t="s">
        <v>163</v>
      </c>
      <c r="D11" s="318" t="s">
        <v>95</v>
      </c>
      <c r="E11" s="327" t="s">
        <v>166</v>
      </c>
      <c r="F11" s="95">
        <v>6</v>
      </c>
      <c r="G11" s="321">
        <v>3</v>
      </c>
      <c r="H11" s="321">
        <v>3</v>
      </c>
      <c r="I11" s="321">
        <v>3</v>
      </c>
      <c r="L11" s="251"/>
      <c r="M11" s="251"/>
      <c r="N11" s="251"/>
    </row>
    <row r="12" spans="1:14" ht="21" hidden="1" x14ac:dyDescent="0.25">
      <c r="A12" s="98" t="s">
        <v>75</v>
      </c>
      <c r="B12" s="99" t="s">
        <v>97</v>
      </c>
      <c r="C12" s="99" t="s">
        <v>94</v>
      </c>
      <c r="D12" s="100" t="s">
        <v>95</v>
      </c>
      <c r="E12" s="93" t="s">
        <v>96</v>
      </c>
      <c r="F12" s="133">
        <f>ROUND([1]доход!$D$10/1000,0)</f>
        <v>357</v>
      </c>
      <c r="G12" s="249"/>
      <c r="H12" s="249"/>
      <c r="I12" s="249"/>
    </row>
    <row r="13" spans="1:14" x14ac:dyDescent="0.25">
      <c r="A13" s="316" t="s">
        <v>75</v>
      </c>
      <c r="B13" s="317" t="s">
        <v>167</v>
      </c>
      <c r="C13" s="317" t="s">
        <v>163</v>
      </c>
      <c r="D13" s="318" t="s">
        <v>95</v>
      </c>
      <c r="E13" s="327" t="s">
        <v>98</v>
      </c>
      <c r="F13" s="133">
        <f>ROUND([1]доход!$D$11/1000,0)</f>
        <v>48</v>
      </c>
      <c r="G13" s="321">
        <v>190</v>
      </c>
      <c r="H13" s="321">
        <v>190</v>
      </c>
      <c r="I13" s="321">
        <v>190</v>
      </c>
    </row>
    <row r="14" spans="1:14" s="97" customFormat="1" x14ac:dyDescent="0.25">
      <c r="A14" s="316" t="s">
        <v>75</v>
      </c>
      <c r="B14" s="317" t="s">
        <v>376</v>
      </c>
      <c r="C14" s="317" t="s">
        <v>163</v>
      </c>
      <c r="D14" s="318" t="s">
        <v>95</v>
      </c>
      <c r="E14" s="327" t="s">
        <v>173</v>
      </c>
      <c r="F14" s="133"/>
      <c r="G14" s="321">
        <v>8688.9</v>
      </c>
      <c r="H14" s="321">
        <v>9156.4</v>
      </c>
      <c r="I14" s="321">
        <v>9156.4</v>
      </c>
    </row>
    <row r="15" spans="1:14" s="97" customFormat="1" x14ac:dyDescent="0.25">
      <c r="A15" s="316" t="s">
        <v>75</v>
      </c>
      <c r="B15" s="317" t="s">
        <v>377</v>
      </c>
      <c r="C15" s="317" t="s">
        <v>94</v>
      </c>
      <c r="D15" s="318" t="s">
        <v>95</v>
      </c>
      <c r="E15" s="327" t="s">
        <v>180</v>
      </c>
      <c r="F15" s="133"/>
      <c r="G15" s="321">
        <v>15000</v>
      </c>
      <c r="H15" s="321">
        <v>15000</v>
      </c>
      <c r="I15" s="321">
        <v>15000</v>
      </c>
    </row>
    <row r="16" spans="1:14" ht="38.25" x14ac:dyDescent="0.25">
      <c r="A16" s="316" t="s">
        <v>75</v>
      </c>
      <c r="B16" s="317" t="s">
        <v>99</v>
      </c>
      <c r="C16" s="317" t="s">
        <v>163</v>
      </c>
      <c r="D16" s="318" t="s">
        <v>95</v>
      </c>
      <c r="E16" s="327" t="s">
        <v>168</v>
      </c>
      <c r="F16" s="95">
        <v>36</v>
      </c>
      <c r="G16" s="321">
        <v>2982</v>
      </c>
      <c r="H16" s="321">
        <v>2982</v>
      </c>
      <c r="I16" s="321">
        <v>2982</v>
      </c>
      <c r="L16" s="251"/>
      <c r="M16" s="251"/>
      <c r="N16" s="251"/>
    </row>
    <row r="17" spans="1:14" ht="24.75" customHeight="1" x14ac:dyDescent="0.25">
      <c r="A17" s="98" t="s">
        <v>75</v>
      </c>
      <c r="B17" s="99" t="s">
        <v>370</v>
      </c>
      <c r="C17" s="99" t="s">
        <v>94</v>
      </c>
      <c r="D17" s="100" t="s">
        <v>95</v>
      </c>
      <c r="E17" s="364" t="s">
        <v>369</v>
      </c>
      <c r="F17" s="95">
        <v>20</v>
      </c>
      <c r="G17" s="365">
        <v>50</v>
      </c>
      <c r="H17" s="365">
        <v>50</v>
      </c>
      <c r="I17" s="365">
        <v>50</v>
      </c>
      <c r="L17" s="251"/>
      <c r="M17" s="251"/>
      <c r="N17" s="251"/>
    </row>
    <row r="18" spans="1:14" s="97" customFormat="1" ht="63.75" x14ac:dyDescent="0.25">
      <c r="A18" s="316" t="s">
        <v>75</v>
      </c>
      <c r="B18" s="317" t="s">
        <v>117</v>
      </c>
      <c r="C18" s="317" t="s">
        <v>94</v>
      </c>
      <c r="D18" s="318" t="s">
        <v>102</v>
      </c>
      <c r="E18" s="327" t="s">
        <v>118</v>
      </c>
      <c r="F18" s="95">
        <v>10</v>
      </c>
      <c r="G18" s="321">
        <v>5</v>
      </c>
      <c r="H18" s="321">
        <v>5</v>
      </c>
      <c r="I18" s="321">
        <v>5</v>
      </c>
    </row>
    <row r="19" spans="1:14" ht="51" x14ac:dyDescent="0.25">
      <c r="A19" s="316" t="s">
        <v>75</v>
      </c>
      <c r="B19" s="317" t="s">
        <v>101</v>
      </c>
      <c r="C19" s="317" t="s">
        <v>94</v>
      </c>
      <c r="D19" s="318" t="s">
        <v>102</v>
      </c>
      <c r="E19" s="327" t="s">
        <v>100</v>
      </c>
      <c r="F19" s="95">
        <v>20</v>
      </c>
      <c r="G19" s="321">
        <v>5</v>
      </c>
      <c r="H19" s="321">
        <v>5</v>
      </c>
      <c r="I19" s="321">
        <v>5</v>
      </c>
      <c r="L19" s="251"/>
      <c r="M19" s="251"/>
      <c r="N19" s="251"/>
    </row>
    <row r="20" spans="1:14" ht="51" x14ac:dyDescent="0.25">
      <c r="A20" s="316" t="s">
        <v>75</v>
      </c>
      <c r="B20" s="317" t="s">
        <v>104</v>
      </c>
      <c r="C20" s="317" t="s">
        <v>94</v>
      </c>
      <c r="D20" s="318" t="s">
        <v>102</v>
      </c>
      <c r="E20" s="327" t="s">
        <v>103</v>
      </c>
      <c r="F20" s="95">
        <v>45</v>
      </c>
      <c r="G20" s="321">
        <v>20</v>
      </c>
      <c r="H20" s="321">
        <v>20</v>
      </c>
      <c r="I20" s="321">
        <v>20</v>
      </c>
    </row>
    <row r="21" spans="1:14" s="97" customFormat="1" ht="25.5" x14ac:dyDescent="0.25">
      <c r="A21" s="316" t="s">
        <v>75</v>
      </c>
      <c r="B21" s="317" t="s">
        <v>119</v>
      </c>
      <c r="C21" s="317" t="s">
        <v>94</v>
      </c>
      <c r="D21" s="318" t="s">
        <v>102</v>
      </c>
      <c r="E21" s="327" t="s">
        <v>120</v>
      </c>
      <c r="F21" s="95">
        <v>20</v>
      </c>
      <c r="G21" s="321">
        <v>30</v>
      </c>
      <c r="H21" s="321">
        <v>30</v>
      </c>
      <c r="I21" s="321">
        <v>30</v>
      </c>
    </row>
    <row r="22" spans="1:14" ht="51" x14ac:dyDescent="0.25">
      <c r="A22" s="316" t="s">
        <v>75</v>
      </c>
      <c r="B22" s="317" t="s">
        <v>113</v>
      </c>
      <c r="C22" s="317" t="s">
        <v>94</v>
      </c>
      <c r="D22" s="318" t="s">
        <v>102</v>
      </c>
      <c r="E22" s="327" t="s">
        <v>91</v>
      </c>
      <c r="F22" s="95">
        <v>20</v>
      </c>
      <c r="G22" s="321">
        <v>70</v>
      </c>
      <c r="H22" s="321">
        <v>70</v>
      </c>
      <c r="I22" s="321">
        <v>70</v>
      </c>
    </row>
    <row r="23" spans="1:14" ht="25.5" x14ac:dyDescent="0.25">
      <c r="A23" s="316" t="s">
        <v>75</v>
      </c>
      <c r="B23" s="317" t="s">
        <v>106</v>
      </c>
      <c r="C23" s="317" t="s">
        <v>94</v>
      </c>
      <c r="D23" s="318" t="s">
        <v>102</v>
      </c>
      <c r="E23" s="327" t="s">
        <v>105</v>
      </c>
      <c r="F23" s="95">
        <v>155</v>
      </c>
      <c r="G23" s="321">
        <v>35</v>
      </c>
      <c r="H23" s="321">
        <v>35</v>
      </c>
      <c r="I23" s="321">
        <v>35</v>
      </c>
    </row>
    <row r="24" spans="1:14" ht="38.25" x14ac:dyDescent="0.25">
      <c r="A24" s="316" t="s">
        <v>75</v>
      </c>
      <c r="B24" s="317" t="s">
        <v>108</v>
      </c>
      <c r="C24" s="317" t="s">
        <v>94</v>
      </c>
      <c r="D24" s="318" t="s">
        <v>102</v>
      </c>
      <c r="E24" s="327" t="s">
        <v>107</v>
      </c>
      <c r="F24" s="95">
        <v>10</v>
      </c>
      <c r="G24" s="321">
        <v>20</v>
      </c>
      <c r="H24" s="321">
        <v>20</v>
      </c>
      <c r="I24" s="321">
        <v>20</v>
      </c>
    </row>
    <row r="25" spans="1:14" s="97" customFormat="1" ht="25.5" x14ac:dyDescent="0.25">
      <c r="A25" s="316" t="s">
        <v>75</v>
      </c>
      <c r="B25" s="317" t="s">
        <v>114</v>
      </c>
      <c r="C25" s="317" t="s">
        <v>94</v>
      </c>
      <c r="D25" s="318" t="s">
        <v>115</v>
      </c>
      <c r="E25" s="327" t="s">
        <v>90</v>
      </c>
      <c r="F25" s="95">
        <v>63</v>
      </c>
      <c r="G25" s="321">
        <f>2713-48-50</f>
        <v>2615</v>
      </c>
      <c r="H25" s="321">
        <f t="shared" ref="H25:I25" si="1">2713-48-50</f>
        <v>2615</v>
      </c>
      <c r="I25" s="321">
        <f t="shared" si="1"/>
        <v>2615</v>
      </c>
    </row>
    <row r="26" spans="1:14" ht="25.5" x14ac:dyDescent="0.25">
      <c r="A26" s="316" t="s">
        <v>75</v>
      </c>
      <c r="B26" s="317" t="s">
        <v>286</v>
      </c>
      <c r="C26" s="317" t="s">
        <v>94</v>
      </c>
      <c r="D26" s="318" t="s">
        <v>267</v>
      </c>
      <c r="E26" s="324" t="s">
        <v>109</v>
      </c>
      <c r="F26" s="133">
        <f>ROUND([1]доход!$D$19/1000,0)</f>
        <v>96037</v>
      </c>
      <c r="G26" s="320">
        <v>80124</v>
      </c>
      <c r="H26" s="320">
        <v>80124</v>
      </c>
      <c r="I26" s="320">
        <v>80124</v>
      </c>
    </row>
    <row r="27" spans="1:14" s="97" customFormat="1" ht="21" hidden="1" x14ac:dyDescent="0.25">
      <c r="A27" s="98" t="s">
        <v>75</v>
      </c>
      <c r="B27" s="99" t="s">
        <v>110</v>
      </c>
      <c r="C27" s="99" t="s">
        <v>94</v>
      </c>
      <c r="D27" s="100" t="s">
        <v>267</v>
      </c>
      <c r="E27" s="93" t="s">
        <v>259</v>
      </c>
      <c r="F27" s="133"/>
      <c r="G27" s="249"/>
      <c r="H27" s="249"/>
      <c r="I27" s="249"/>
    </row>
    <row r="28" spans="1:14" s="97" customFormat="1" ht="21" hidden="1" x14ac:dyDescent="0.25">
      <c r="A28" s="98" t="s">
        <v>75</v>
      </c>
      <c r="B28" s="99" t="s">
        <v>272</v>
      </c>
      <c r="C28" s="99" t="s">
        <v>94</v>
      </c>
      <c r="D28" s="100" t="s">
        <v>267</v>
      </c>
      <c r="E28" s="93" t="s">
        <v>290</v>
      </c>
      <c r="F28" s="133"/>
      <c r="G28" s="249"/>
      <c r="H28" s="249"/>
      <c r="I28" s="249"/>
    </row>
    <row r="29" spans="1:14" s="97" customFormat="1" ht="21" hidden="1" x14ac:dyDescent="0.25">
      <c r="A29" s="98" t="s">
        <v>75</v>
      </c>
      <c r="B29" s="99" t="s">
        <v>272</v>
      </c>
      <c r="C29" s="99" t="s">
        <v>94</v>
      </c>
      <c r="D29" s="100" t="s">
        <v>267</v>
      </c>
      <c r="E29" s="93" t="s">
        <v>291</v>
      </c>
      <c r="F29" s="133"/>
      <c r="G29" s="249"/>
      <c r="H29" s="249"/>
      <c r="I29" s="249"/>
    </row>
    <row r="30" spans="1:14" s="97" customFormat="1" ht="31.5" hidden="1" x14ac:dyDescent="0.25">
      <c r="A30" s="98" t="s">
        <v>75</v>
      </c>
      <c r="B30" s="99" t="s">
        <v>272</v>
      </c>
      <c r="C30" s="99" t="s">
        <v>94</v>
      </c>
      <c r="D30" s="100" t="s">
        <v>267</v>
      </c>
      <c r="E30" s="93" t="s">
        <v>213</v>
      </c>
      <c r="F30" s="133"/>
      <c r="G30" s="249"/>
      <c r="H30" s="249"/>
      <c r="I30" s="249"/>
    </row>
    <row r="31" spans="1:14" ht="31.5" hidden="1" x14ac:dyDescent="0.25">
      <c r="A31" s="98" t="s">
        <v>75</v>
      </c>
      <c r="B31" s="99" t="s">
        <v>272</v>
      </c>
      <c r="C31" s="99" t="s">
        <v>94</v>
      </c>
      <c r="D31" s="100" t="s">
        <v>267</v>
      </c>
      <c r="E31" s="93" t="s">
        <v>271</v>
      </c>
      <c r="F31" s="133">
        <f>ROUND([1]доход!$D$23/1000,1)</f>
        <v>2136.9</v>
      </c>
      <c r="G31" s="249"/>
      <c r="H31" s="249"/>
      <c r="I31" s="249"/>
    </row>
    <row r="32" spans="1:14" s="97" customFormat="1" x14ac:dyDescent="0.25">
      <c r="A32" s="98"/>
      <c r="B32" s="99"/>
      <c r="C32" s="99"/>
      <c r="D32" s="100"/>
      <c r="E32" s="93"/>
      <c r="F32" s="133"/>
      <c r="G32" s="249"/>
      <c r="H32" s="249"/>
      <c r="I32" s="249"/>
    </row>
    <row r="33" spans="1:9" s="97" customFormat="1" x14ac:dyDescent="0.25">
      <c r="A33" s="316"/>
      <c r="B33" s="317"/>
      <c r="C33" s="317"/>
      <c r="D33" s="318"/>
      <c r="E33" s="324" t="s">
        <v>331</v>
      </c>
      <c r="F33" s="133"/>
      <c r="G33" s="320">
        <f>SUBTOTAL(9,G34:G42)</f>
        <v>30291.495470000002</v>
      </c>
      <c r="H33" s="320">
        <f t="shared" ref="H33:I33" si="2">SUBTOTAL(9,H34:H42)</f>
        <v>31868.805470000003</v>
      </c>
      <c r="I33" s="320">
        <f t="shared" si="2"/>
        <v>31868.805470000003</v>
      </c>
    </row>
    <row r="34" spans="1:9" x14ac:dyDescent="0.25">
      <c r="A34" s="316" t="s">
        <v>75</v>
      </c>
      <c r="B34" s="317" t="s">
        <v>263</v>
      </c>
      <c r="C34" s="317" t="s">
        <v>94</v>
      </c>
      <c r="D34" s="318" t="s">
        <v>267</v>
      </c>
      <c r="E34" s="327" t="s">
        <v>335</v>
      </c>
      <c r="F34" s="133">
        <f>([1]доход!$D$21+[1]доход!$D$22)/1000</f>
        <v>2886</v>
      </c>
      <c r="G34" s="321">
        <v>2981.165</v>
      </c>
      <c r="H34" s="321">
        <v>2840.1849999999999</v>
      </c>
      <c r="I34" s="321">
        <v>2840.1849999999999</v>
      </c>
    </row>
    <row r="35" spans="1:9" s="97" customFormat="1" ht="25.5" x14ac:dyDescent="0.25">
      <c r="A35" s="316" t="s">
        <v>75</v>
      </c>
      <c r="B35" s="317" t="s">
        <v>272</v>
      </c>
      <c r="C35" s="317" t="s">
        <v>94</v>
      </c>
      <c r="D35" s="318" t="s">
        <v>267</v>
      </c>
      <c r="E35" s="327" t="s">
        <v>396</v>
      </c>
      <c r="F35" s="133"/>
      <c r="G35" s="321"/>
      <c r="H35" s="321"/>
      <c r="I35" s="321"/>
    </row>
    <row r="36" spans="1:9" s="97" customFormat="1" ht="38.25" x14ac:dyDescent="0.25">
      <c r="A36" s="316" t="s">
        <v>75</v>
      </c>
      <c r="B36" s="317" t="s">
        <v>374</v>
      </c>
      <c r="C36" s="317" t="s">
        <v>94</v>
      </c>
      <c r="D36" s="318" t="s">
        <v>267</v>
      </c>
      <c r="E36" s="327" t="s">
        <v>336</v>
      </c>
      <c r="F36" s="133"/>
      <c r="G36" s="321">
        <v>11686.80917</v>
      </c>
      <c r="H36" s="321">
        <v>11686.80917</v>
      </c>
      <c r="I36" s="321">
        <v>11686.80917</v>
      </c>
    </row>
    <row r="37" spans="1:9" s="97" customFormat="1" ht="25.5" x14ac:dyDescent="0.25">
      <c r="A37" s="316" t="s">
        <v>75</v>
      </c>
      <c r="B37" s="317" t="s">
        <v>375</v>
      </c>
      <c r="C37" s="317" t="s">
        <v>94</v>
      </c>
      <c r="D37" s="318" t="s">
        <v>267</v>
      </c>
      <c r="E37" s="327" t="s">
        <v>337</v>
      </c>
      <c r="F37" s="133"/>
      <c r="G37" s="321"/>
      <c r="H37" s="321"/>
      <c r="I37" s="321"/>
    </row>
    <row r="38" spans="1:9" s="97" customFormat="1" ht="63.75" x14ac:dyDescent="0.25">
      <c r="A38" s="316" t="s">
        <v>75</v>
      </c>
      <c r="B38" s="317" t="s">
        <v>272</v>
      </c>
      <c r="C38" s="317" t="s">
        <v>94</v>
      </c>
      <c r="D38" s="318" t="s">
        <v>267</v>
      </c>
      <c r="E38" s="327" t="s">
        <v>338</v>
      </c>
      <c r="F38" s="133"/>
      <c r="G38" s="321">
        <v>1401.5474999999999</v>
      </c>
      <c r="H38" s="321">
        <v>1401.5474999999999</v>
      </c>
      <c r="I38" s="321">
        <v>1401.5474999999999</v>
      </c>
    </row>
    <row r="39" spans="1:9" s="97" customFormat="1" x14ac:dyDescent="0.25">
      <c r="A39" s="316" t="s">
        <v>75</v>
      </c>
      <c r="B39" s="317" t="s">
        <v>385</v>
      </c>
      <c r="C39" s="317" t="s">
        <v>94</v>
      </c>
      <c r="D39" s="318" t="s">
        <v>267</v>
      </c>
      <c r="E39" s="327" t="s">
        <v>339</v>
      </c>
      <c r="F39" s="133"/>
      <c r="G39" s="321">
        <v>13902.463</v>
      </c>
      <c r="H39" s="321">
        <v>15620.753000000001</v>
      </c>
      <c r="I39" s="321">
        <v>15620.753000000001</v>
      </c>
    </row>
    <row r="40" spans="1:9" s="97" customFormat="1" ht="25.5" x14ac:dyDescent="0.25">
      <c r="A40" s="316" t="s">
        <v>75</v>
      </c>
      <c r="B40" s="317" t="s">
        <v>372</v>
      </c>
      <c r="C40" s="317" t="s">
        <v>94</v>
      </c>
      <c r="D40" s="318" t="s">
        <v>267</v>
      </c>
      <c r="E40" s="327" t="s">
        <v>340</v>
      </c>
      <c r="F40" s="133"/>
      <c r="G40" s="321"/>
      <c r="H40" s="321"/>
      <c r="I40" s="321"/>
    </row>
    <row r="41" spans="1:9" s="97" customFormat="1" ht="25.5" x14ac:dyDescent="0.25">
      <c r="A41" s="316"/>
      <c r="B41" s="317"/>
      <c r="C41" s="317"/>
      <c r="D41" s="318"/>
      <c r="E41" s="327" t="s">
        <v>394</v>
      </c>
      <c r="F41" s="133"/>
      <c r="G41" s="321">
        <v>319.51080000000002</v>
      </c>
      <c r="H41" s="321">
        <v>319.51080000000002</v>
      </c>
      <c r="I41" s="321">
        <v>319.51080000000002</v>
      </c>
    </row>
    <row r="42" spans="1:9" s="97" customFormat="1" x14ac:dyDescent="0.25">
      <c r="A42" s="316" t="s">
        <v>75</v>
      </c>
      <c r="B42" s="317" t="s">
        <v>272</v>
      </c>
      <c r="C42" s="317" t="s">
        <v>94</v>
      </c>
      <c r="D42" s="318" t="s">
        <v>267</v>
      </c>
      <c r="E42" s="327" t="s">
        <v>395</v>
      </c>
      <c r="F42" s="133"/>
      <c r="G42" s="321">
        <v>0</v>
      </c>
      <c r="H42" s="321">
        <v>0</v>
      </c>
      <c r="I42" s="321">
        <v>0</v>
      </c>
    </row>
    <row r="43" spans="1:9" x14ac:dyDescent="0.25">
      <c r="A43" s="316" t="s">
        <v>75</v>
      </c>
      <c r="B43" s="317" t="s">
        <v>332</v>
      </c>
      <c r="C43" s="317" t="s">
        <v>94</v>
      </c>
      <c r="D43" s="318" t="s">
        <v>267</v>
      </c>
      <c r="E43" s="324" t="s">
        <v>333</v>
      </c>
      <c r="F43" s="133">
        <f>ROUND([1]доход!$D$25/1000,0)</f>
        <v>566</v>
      </c>
      <c r="G43" s="320">
        <f>SUBTOTAL(9,G44:G62)-G48</f>
        <v>191093.52699999997</v>
      </c>
      <c r="H43" s="320">
        <f t="shared" ref="H43:I43" si="3">SUBTOTAL(9,H44:H62)-H48</f>
        <v>247093.111</v>
      </c>
      <c r="I43" s="320">
        <f t="shared" si="3"/>
        <v>247093.111</v>
      </c>
    </row>
    <row r="44" spans="1:9" ht="25.5" x14ac:dyDescent="0.25">
      <c r="A44" s="316" t="s">
        <v>75</v>
      </c>
      <c r="B44" s="317" t="s">
        <v>282</v>
      </c>
      <c r="C44" s="317" t="s">
        <v>94</v>
      </c>
      <c r="D44" s="318" t="s">
        <v>267</v>
      </c>
      <c r="E44" s="327" t="s">
        <v>343</v>
      </c>
      <c r="F44" s="133">
        <f>ROUND([1]доход!$D$35/1000,0)</f>
        <v>678</v>
      </c>
      <c r="G44" s="321">
        <v>2532.8000000000002</v>
      </c>
      <c r="H44" s="321">
        <v>2620.6</v>
      </c>
      <c r="I44" s="321">
        <v>2620.6</v>
      </c>
    </row>
    <row r="45" spans="1:9" s="97" customFormat="1" ht="38.25" x14ac:dyDescent="0.25">
      <c r="A45" s="316" t="s">
        <v>75</v>
      </c>
      <c r="B45" s="317" t="s">
        <v>283</v>
      </c>
      <c r="C45" s="317" t="s">
        <v>94</v>
      </c>
      <c r="D45" s="318" t="s">
        <v>267</v>
      </c>
      <c r="E45" s="327" t="s">
        <v>344</v>
      </c>
      <c r="F45" s="133">
        <f>ROUND([1]доход!$D$35/1000,0)</f>
        <v>678</v>
      </c>
      <c r="G45" s="321">
        <v>0</v>
      </c>
      <c r="H45" s="321">
        <v>0</v>
      </c>
      <c r="I45" s="321">
        <v>0</v>
      </c>
    </row>
    <row r="46" spans="1:9" ht="42" hidden="1" x14ac:dyDescent="0.25">
      <c r="A46" s="98" t="s">
        <v>75</v>
      </c>
      <c r="B46" s="99" t="s">
        <v>284</v>
      </c>
      <c r="C46" s="99" t="s">
        <v>94</v>
      </c>
      <c r="D46" s="100" t="s">
        <v>267</v>
      </c>
      <c r="E46" s="93" t="s">
        <v>212</v>
      </c>
      <c r="F46" s="133">
        <f>ROUND([1]доход!$D$26/1000,0)</f>
        <v>7601</v>
      </c>
      <c r="G46" s="249"/>
      <c r="H46" s="249"/>
      <c r="I46" s="249"/>
    </row>
    <row r="47" spans="1:9" s="97" customFormat="1" ht="38.25" x14ac:dyDescent="0.25">
      <c r="A47" s="316" t="s">
        <v>75</v>
      </c>
      <c r="B47" s="317" t="s">
        <v>285</v>
      </c>
      <c r="C47" s="317" t="s">
        <v>94</v>
      </c>
      <c r="D47" s="318" t="s">
        <v>267</v>
      </c>
      <c r="E47" s="327" t="s">
        <v>342</v>
      </c>
      <c r="F47" s="133"/>
      <c r="G47" s="321">
        <v>76.5</v>
      </c>
      <c r="H47" s="321">
        <v>3.7</v>
      </c>
      <c r="I47" s="321">
        <v>3.7</v>
      </c>
    </row>
    <row r="48" spans="1:9" ht="38.25" x14ac:dyDescent="0.25">
      <c r="A48" s="316" t="s">
        <v>75</v>
      </c>
      <c r="B48" s="317" t="s">
        <v>298</v>
      </c>
      <c r="C48" s="317" t="s">
        <v>94</v>
      </c>
      <c r="D48" s="318" t="s">
        <v>267</v>
      </c>
      <c r="E48" s="324" t="s">
        <v>273</v>
      </c>
      <c r="F48" s="95">
        <f>([1]доход!$D$27+[1]доход!$D$29+[1]доход!$D$32+[1]доход!$D$33+[1]доход!$D$34+[1]доход!$D$37+[1]доход!$D$38)/1000</f>
        <v>100990</v>
      </c>
      <c r="G48" s="320">
        <f>SUM(G49:G55)</f>
        <v>153983.26999999999</v>
      </c>
      <c r="H48" s="320">
        <f t="shared" ref="H48" si="4">SUM(H49:H55)</f>
        <v>209964.21</v>
      </c>
      <c r="I48" s="320">
        <f t="shared" ref="I48" si="5">SUM(I49:I55)</f>
        <v>209964.21</v>
      </c>
    </row>
    <row r="49" spans="1:9" s="97" customFormat="1" x14ac:dyDescent="0.25">
      <c r="A49" s="316" t="s">
        <v>75</v>
      </c>
      <c r="B49" s="317" t="s">
        <v>298</v>
      </c>
      <c r="C49" s="317" t="s">
        <v>94</v>
      </c>
      <c r="D49" s="318" t="s">
        <v>267</v>
      </c>
      <c r="E49" s="327" t="s">
        <v>274</v>
      </c>
      <c r="F49" s="95"/>
      <c r="G49" s="321">
        <v>79512.67</v>
      </c>
      <c r="H49" s="321">
        <v>119358.61</v>
      </c>
      <c r="I49" s="321">
        <v>119358.61</v>
      </c>
    </row>
    <row r="50" spans="1:9" s="97" customFormat="1" x14ac:dyDescent="0.25">
      <c r="A50" s="316" t="s">
        <v>75</v>
      </c>
      <c r="B50" s="317" t="s">
        <v>298</v>
      </c>
      <c r="C50" s="317" t="s">
        <v>94</v>
      </c>
      <c r="D50" s="318" t="s">
        <v>267</v>
      </c>
      <c r="E50" s="327" t="s">
        <v>275</v>
      </c>
      <c r="F50" s="95"/>
      <c r="G50" s="321">
        <v>43825</v>
      </c>
      <c r="H50" s="321">
        <v>59960</v>
      </c>
      <c r="I50" s="321">
        <v>59960</v>
      </c>
    </row>
    <row r="51" spans="1:9" s="97" customFormat="1" x14ac:dyDescent="0.25">
      <c r="A51" s="316" t="s">
        <v>75</v>
      </c>
      <c r="B51" s="317" t="s">
        <v>298</v>
      </c>
      <c r="C51" s="317" t="s">
        <v>94</v>
      </c>
      <c r="D51" s="318" t="s">
        <v>267</v>
      </c>
      <c r="E51" s="327" t="s">
        <v>276</v>
      </c>
      <c r="F51" s="95"/>
      <c r="G51" s="321">
        <v>29282</v>
      </c>
      <c r="H51" s="321">
        <v>29282</v>
      </c>
      <c r="I51" s="321">
        <v>29282</v>
      </c>
    </row>
    <row r="52" spans="1:9" s="97" customFormat="1" x14ac:dyDescent="0.25">
      <c r="A52" s="316" t="s">
        <v>75</v>
      </c>
      <c r="B52" s="317" t="s">
        <v>298</v>
      </c>
      <c r="C52" s="317" t="s">
        <v>94</v>
      </c>
      <c r="D52" s="318" t="s">
        <v>267</v>
      </c>
      <c r="E52" s="327" t="s">
        <v>277</v>
      </c>
      <c r="F52" s="95"/>
      <c r="G52" s="321">
        <v>209.6</v>
      </c>
      <c r="H52" s="321">
        <v>209.6</v>
      </c>
      <c r="I52" s="321">
        <v>209.6</v>
      </c>
    </row>
    <row r="53" spans="1:9" s="97" customFormat="1" x14ac:dyDescent="0.25">
      <c r="A53" s="316" t="s">
        <v>75</v>
      </c>
      <c r="B53" s="317" t="s">
        <v>298</v>
      </c>
      <c r="C53" s="317" t="s">
        <v>94</v>
      </c>
      <c r="D53" s="318" t="s">
        <v>267</v>
      </c>
      <c r="E53" s="327" t="s">
        <v>278</v>
      </c>
      <c r="F53" s="95"/>
      <c r="G53" s="321">
        <v>577</v>
      </c>
      <c r="H53" s="321">
        <v>577</v>
      </c>
      <c r="I53" s="321">
        <v>577</v>
      </c>
    </row>
    <row r="54" spans="1:9" s="97" customFormat="1" ht="25.5" x14ac:dyDescent="0.25">
      <c r="A54" s="316" t="s">
        <v>75</v>
      </c>
      <c r="B54" s="317" t="s">
        <v>298</v>
      </c>
      <c r="C54" s="317" t="s">
        <v>94</v>
      </c>
      <c r="D54" s="318" t="s">
        <v>267</v>
      </c>
      <c r="E54" s="327" t="s">
        <v>279</v>
      </c>
      <c r="F54" s="95"/>
      <c r="G54" s="321">
        <v>577</v>
      </c>
      <c r="H54" s="321">
        <v>577</v>
      </c>
      <c r="I54" s="321">
        <v>577</v>
      </c>
    </row>
    <row r="55" spans="1:9" s="97" customFormat="1" x14ac:dyDescent="0.25">
      <c r="A55" s="316" t="s">
        <v>75</v>
      </c>
      <c r="B55" s="317" t="s">
        <v>298</v>
      </c>
      <c r="C55" s="317" t="s">
        <v>94</v>
      </c>
      <c r="D55" s="318" t="s">
        <v>267</v>
      </c>
      <c r="E55" s="327" t="s">
        <v>280</v>
      </c>
      <c r="F55" s="95"/>
      <c r="G55" s="321">
        <v>0</v>
      </c>
      <c r="H55" s="321">
        <v>0</v>
      </c>
      <c r="I55" s="321">
        <v>0</v>
      </c>
    </row>
    <row r="56" spans="1:9" s="97" customFormat="1" ht="63.75" x14ac:dyDescent="0.25">
      <c r="A56" s="316" t="s">
        <v>75</v>
      </c>
      <c r="B56" s="317" t="s">
        <v>287</v>
      </c>
      <c r="C56" s="317" t="s">
        <v>94</v>
      </c>
      <c r="D56" s="318" t="s">
        <v>267</v>
      </c>
      <c r="E56" s="327" t="s">
        <v>121</v>
      </c>
      <c r="F56" s="133">
        <f>ROUND([1]доход!$D$31/1000,3)</f>
        <v>1223.442</v>
      </c>
      <c r="G56" s="321">
        <v>2027.4</v>
      </c>
      <c r="H56" s="321">
        <v>2027.4</v>
      </c>
      <c r="I56" s="321">
        <v>2027.4</v>
      </c>
    </row>
    <row r="57" spans="1:9" ht="38.25" x14ac:dyDescent="0.25">
      <c r="A57" s="316" t="s">
        <v>75</v>
      </c>
      <c r="B57" s="317" t="s">
        <v>281</v>
      </c>
      <c r="C57" s="317" t="s">
        <v>94</v>
      </c>
      <c r="D57" s="318" t="s">
        <v>267</v>
      </c>
      <c r="E57" s="327" t="s">
        <v>111</v>
      </c>
      <c r="F57" s="133">
        <f>ROUND([1]доход!$D$30/1000,0)</f>
        <v>1392</v>
      </c>
      <c r="G57" s="321">
        <v>6478</v>
      </c>
      <c r="H57" s="321">
        <v>6478</v>
      </c>
      <c r="I57" s="321">
        <v>6478</v>
      </c>
    </row>
    <row r="58" spans="1:9" s="97" customFormat="1" ht="31.5" hidden="1" x14ac:dyDescent="0.25">
      <c r="A58" s="156" t="s">
        <v>75</v>
      </c>
      <c r="B58" s="156" t="s">
        <v>266</v>
      </c>
      <c r="C58" s="156" t="s">
        <v>94</v>
      </c>
      <c r="D58" s="156" t="s">
        <v>267</v>
      </c>
      <c r="E58" s="93" t="s">
        <v>264</v>
      </c>
      <c r="F58" s="157"/>
      <c r="G58" s="249"/>
      <c r="H58" s="249"/>
      <c r="I58" s="249"/>
    </row>
    <row r="59" spans="1:9" s="97" customFormat="1" ht="76.5" x14ac:dyDescent="0.25">
      <c r="A59" s="322" t="s">
        <v>75</v>
      </c>
      <c r="B59" s="322" t="s">
        <v>288</v>
      </c>
      <c r="C59" s="322" t="s">
        <v>94</v>
      </c>
      <c r="D59" s="322" t="s">
        <v>267</v>
      </c>
      <c r="E59" s="327" t="s">
        <v>177</v>
      </c>
      <c r="F59" s="157"/>
      <c r="G59" s="321">
        <v>1186.3</v>
      </c>
      <c r="H59" s="321">
        <v>1186.3</v>
      </c>
      <c r="I59" s="321">
        <v>1186.3</v>
      </c>
    </row>
    <row r="60" spans="1:9" s="97" customFormat="1" ht="63.75" x14ac:dyDescent="0.25">
      <c r="A60" s="156" t="s">
        <v>75</v>
      </c>
      <c r="B60" s="156" t="s">
        <v>293</v>
      </c>
      <c r="C60" s="156" t="s">
        <v>94</v>
      </c>
      <c r="D60" s="156" t="s">
        <v>267</v>
      </c>
      <c r="E60" s="327" t="s">
        <v>292</v>
      </c>
      <c r="F60" s="157"/>
      <c r="G60" s="321">
        <v>24529.68</v>
      </c>
      <c r="H60" s="321">
        <v>24529.68</v>
      </c>
      <c r="I60" s="321">
        <v>24529.68</v>
      </c>
    </row>
    <row r="61" spans="1:9" s="97" customFormat="1" ht="60.75" customHeight="1" x14ac:dyDescent="0.25">
      <c r="A61" s="156" t="s">
        <v>75</v>
      </c>
      <c r="B61" s="317" t="s">
        <v>373</v>
      </c>
      <c r="C61" s="156" t="s">
        <v>94</v>
      </c>
      <c r="D61" s="156" t="s">
        <v>267</v>
      </c>
      <c r="E61" s="327" t="s">
        <v>341</v>
      </c>
      <c r="F61" s="157"/>
      <c r="G61" s="321">
        <v>201.45699999999999</v>
      </c>
      <c r="H61" s="321">
        <v>205.101</v>
      </c>
      <c r="I61" s="321">
        <v>205.101</v>
      </c>
    </row>
    <row r="62" spans="1:9" s="97" customFormat="1" ht="38.25" x14ac:dyDescent="0.25">
      <c r="A62" s="156" t="s">
        <v>75</v>
      </c>
      <c r="B62" s="317" t="s">
        <v>373</v>
      </c>
      <c r="C62" s="156" t="s">
        <v>94</v>
      </c>
      <c r="D62" s="156" t="s">
        <v>267</v>
      </c>
      <c r="E62" s="327" t="s">
        <v>397</v>
      </c>
      <c r="F62" s="157"/>
      <c r="G62" s="321">
        <v>78.12</v>
      </c>
      <c r="H62" s="321">
        <v>78.12</v>
      </c>
      <c r="I62" s="321">
        <v>78.12</v>
      </c>
    </row>
    <row r="63" spans="1:9" ht="15.75" thickBot="1" x14ac:dyDescent="0.3">
      <c r="A63" s="379" t="s">
        <v>88</v>
      </c>
      <c r="B63" s="379"/>
      <c r="C63" s="379"/>
      <c r="D63" s="379"/>
      <c r="E63" s="379"/>
      <c r="F63" s="94">
        <f>SUM(F10:F57)</f>
        <v>224248.342</v>
      </c>
      <c r="G63" s="320">
        <f>G9+G26+G33+G43</f>
        <v>429984.92246999999</v>
      </c>
      <c r="H63" s="320">
        <f t="shared" ref="H63:I63" si="6">H9+H26+H33+H43</f>
        <v>488029.31646999996</v>
      </c>
      <c r="I63" s="320">
        <f t="shared" si="6"/>
        <v>488029.31646999996</v>
      </c>
    </row>
    <row r="64" spans="1:9" x14ac:dyDescent="0.25">
      <c r="F64" s="101"/>
    </row>
    <row r="65" spans="8:9" x14ac:dyDescent="0.25">
      <c r="H65" s="250"/>
      <c r="I65" s="250"/>
    </row>
    <row r="66" spans="8:9" x14ac:dyDescent="0.25">
      <c r="H66" s="250"/>
      <c r="I66" s="250"/>
    </row>
    <row r="68" spans="8:9" x14ac:dyDescent="0.25">
      <c r="H68" s="250"/>
      <c r="I68" s="250"/>
    </row>
  </sheetData>
  <autoFilter ref="A8:I60">
    <filterColumn colId="0" showButton="0"/>
    <filterColumn colId="1" showButton="0"/>
    <filterColumn colId="2" showButton="0"/>
    <filterColumn colId="6">
      <filters>
        <filter val="1 185,590"/>
        <filter val="1 186,300"/>
        <filter val="1 301,000"/>
        <filter val="179 394,000"/>
        <filter val="2 313,000"/>
        <filter val="20,000"/>
        <filter val="205,600"/>
        <filter val="281 280,600"/>
        <filter val="282,792"/>
        <filter val="3 087,000"/>
        <filter val="3,000"/>
        <filter val="30,000"/>
        <filter val="34 483,000"/>
        <filter val="35,000"/>
        <filter val="37,200"/>
        <filter val="372,000"/>
        <filter val="5,000"/>
        <filter val="50,000"/>
        <filter val="6 800,000"/>
        <filter val="60 372,000"/>
        <filter val="66 082,000"/>
        <filter val="660,000"/>
        <filter val="70,000"/>
        <filter val="755,000"/>
        <filter val="82 302,000"/>
      </filters>
    </filterColumn>
  </autoFilter>
  <mergeCells count="4">
    <mergeCell ref="A8:D8"/>
    <mergeCell ref="A63:E63"/>
    <mergeCell ref="A6:I6"/>
    <mergeCell ref="A5:I5"/>
  </mergeCells>
  <pageMargins left="0.70866141732283472" right="0.15748031496062992" top="0.74803149606299213" bottom="0.35433070866141736" header="0.31496062992125984" footer="0.15748031496062992"/>
  <pageSetup paperSize="9" scale="8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29"/>
  <sheetViews>
    <sheetView workbookViewId="0">
      <selection activeCell="L7" sqref="L7"/>
    </sheetView>
  </sheetViews>
  <sheetFormatPr defaultColWidth="9.140625" defaultRowHeight="15" x14ac:dyDescent="0.25"/>
  <cols>
    <col min="1" max="1" width="39.7109375" style="97" customWidth="1"/>
    <col min="2" max="2" width="3.28515625" style="97" bestFit="1" customWidth="1"/>
    <col min="3" max="3" width="3.5703125" style="97" bestFit="1" customWidth="1"/>
    <col min="4" max="4" width="9.85546875" style="97" customWidth="1"/>
    <col min="5" max="5" width="4.140625" style="97" bestFit="1" customWidth="1"/>
    <col min="6" max="6" width="11.85546875" style="97" customWidth="1"/>
    <col min="7" max="7" width="11.5703125" style="69" customWidth="1"/>
    <col min="8" max="8" width="15.140625" style="97" customWidth="1"/>
    <col min="9" max="16384" width="9.140625" style="97"/>
  </cols>
  <sheetData>
    <row r="1" spans="1:8" x14ac:dyDescent="0.25">
      <c r="A1" s="46"/>
      <c r="B1" s="46"/>
      <c r="C1" s="46"/>
      <c r="D1" s="46"/>
      <c r="E1" s="46"/>
      <c r="F1" s="64"/>
      <c r="G1" s="264"/>
      <c r="H1" s="64" t="s">
        <v>89</v>
      </c>
    </row>
    <row r="2" spans="1:8" x14ac:dyDescent="0.25">
      <c r="A2" s="46"/>
      <c r="B2" s="46"/>
      <c r="C2" s="46"/>
      <c r="D2" s="46"/>
      <c r="E2" s="46"/>
      <c r="F2" s="64"/>
      <c r="G2" s="264"/>
      <c r="H2" s="91" t="s">
        <v>77</v>
      </c>
    </row>
    <row r="3" spans="1:8" x14ac:dyDescent="0.25">
      <c r="A3" s="46"/>
      <c r="B3" s="46"/>
      <c r="C3" s="46"/>
      <c r="D3" s="46"/>
      <c r="E3" s="46"/>
      <c r="F3" s="64"/>
      <c r="G3" s="264"/>
      <c r="H3" s="91" t="s">
        <v>78</v>
      </c>
    </row>
    <row r="4" spans="1:8" ht="15" customHeight="1" x14ac:dyDescent="0.25">
      <c r="A4" s="46"/>
      <c r="B4" s="46"/>
      <c r="C4" s="46"/>
      <c r="D4" s="46"/>
      <c r="E4" s="46"/>
      <c r="F4" s="64"/>
      <c r="G4" s="264"/>
      <c r="H4" s="91" t="s">
        <v>423</v>
      </c>
    </row>
    <row r="5" spans="1:8" ht="15.75" x14ac:dyDescent="0.25">
      <c r="A5" s="383" t="s">
        <v>79</v>
      </c>
      <c r="B5" s="383"/>
      <c r="C5" s="383"/>
      <c r="D5" s="383"/>
      <c r="E5" s="383"/>
      <c r="F5" s="383"/>
      <c r="G5" s="383"/>
      <c r="H5" s="383"/>
    </row>
    <row r="6" spans="1:8" ht="38.25" customHeight="1" thickBot="1" x14ac:dyDescent="0.3">
      <c r="A6" s="381" t="s">
        <v>410</v>
      </c>
      <c r="B6" s="381"/>
      <c r="C6" s="381"/>
      <c r="D6" s="381"/>
      <c r="E6" s="381"/>
      <c r="F6" s="381"/>
      <c r="G6" s="381"/>
      <c r="H6" s="381"/>
    </row>
    <row r="7" spans="1:8" ht="97.5" customHeight="1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06" t="s">
        <v>5</v>
      </c>
      <c r="G7" s="265" t="s">
        <v>6</v>
      </c>
      <c r="H7" s="266" t="s">
        <v>250</v>
      </c>
    </row>
    <row r="8" spans="1:8" x14ac:dyDescent="0.25">
      <c r="A8" s="176">
        <v>1</v>
      </c>
      <c r="B8" s="173">
        <v>2</v>
      </c>
      <c r="C8" s="173">
        <v>3</v>
      </c>
      <c r="D8" s="173">
        <v>4</v>
      </c>
      <c r="E8" s="173">
        <v>5</v>
      </c>
      <c r="F8" s="177">
        <v>7</v>
      </c>
      <c r="G8" s="267"/>
      <c r="H8" s="268">
        <v>8</v>
      </c>
    </row>
    <row r="9" spans="1:8" ht="15.75" customHeight="1" x14ac:dyDescent="0.25">
      <c r="A9" s="197" t="s">
        <v>7</v>
      </c>
      <c r="B9" s="169" t="s">
        <v>74</v>
      </c>
      <c r="C9" s="169" t="s">
        <v>74</v>
      </c>
      <c r="D9" s="169" t="s">
        <v>183</v>
      </c>
      <c r="E9" s="169" t="s">
        <v>75</v>
      </c>
      <c r="F9" s="287">
        <v>428184.92246992933</v>
      </c>
      <c r="G9" s="287">
        <v>206799.8999999293</v>
      </c>
      <c r="H9" s="287">
        <v>221385.02247000003</v>
      </c>
    </row>
    <row r="10" spans="1:8" ht="15.75" customHeight="1" x14ac:dyDescent="0.25">
      <c r="A10" s="152" t="s">
        <v>8</v>
      </c>
      <c r="B10" s="11">
        <v>1</v>
      </c>
      <c r="C10" s="11">
        <v>0</v>
      </c>
      <c r="D10" s="169" t="s">
        <v>183</v>
      </c>
      <c r="E10" s="12">
        <v>0</v>
      </c>
      <c r="F10" s="287">
        <v>35949.1</v>
      </c>
      <c r="G10" s="287">
        <v>35086</v>
      </c>
      <c r="H10" s="287">
        <v>863.1</v>
      </c>
    </row>
    <row r="11" spans="1:8" ht="36.75" customHeight="1" x14ac:dyDescent="0.25">
      <c r="A11" s="152" t="s">
        <v>9</v>
      </c>
      <c r="B11" s="11">
        <v>1</v>
      </c>
      <c r="C11" s="11">
        <v>2</v>
      </c>
      <c r="D11" s="169" t="s">
        <v>183</v>
      </c>
      <c r="E11" s="12">
        <v>0</v>
      </c>
      <c r="F11" s="288">
        <v>2295</v>
      </c>
      <c r="G11" s="288">
        <v>2295</v>
      </c>
      <c r="H11" s="288">
        <v>0</v>
      </c>
    </row>
    <row r="12" spans="1:8" ht="24.75" x14ac:dyDescent="0.25">
      <c r="A12" s="151" t="s">
        <v>10</v>
      </c>
      <c r="B12" s="4">
        <v>1</v>
      </c>
      <c r="C12" s="4">
        <v>2</v>
      </c>
      <c r="D12" s="5" t="s">
        <v>187</v>
      </c>
      <c r="E12" s="6">
        <v>100</v>
      </c>
      <c r="F12" s="289">
        <v>2295</v>
      </c>
      <c r="G12" s="289">
        <v>2295</v>
      </c>
      <c r="H12" s="289">
        <v>0</v>
      </c>
    </row>
    <row r="13" spans="1:8" hidden="1" x14ac:dyDescent="0.25">
      <c r="A13" s="151" t="s">
        <v>11</v>
      </c>
      <c r="B13" s="4">
        <v>1</v>
      </c>
      <c r="C13" s="4">
        <v>2</v>
      </c>
      <c r="D13" s="5" t="s">
        <v>188</v>
      </c>
      <c r="E13" s="6">
        <v>200</v>
      </c>
      <c r="F13" s="289">
        <v>0</v>
      </c>
      <c r="G13" s="289">
        <v>0</v>
      </c>
      <c r="H13" s="289">
        <v>0</v>
      </c>
    </row>
    <row r="14" spans="1:8" ht="36.75" customHeight="1" x14ac:dyDescent="0.25">
      <c r="A14" s="81" t="s">
        <v>12</v>
      </c>
      <c r="B14" s="7">
        <v>1</v>
      </c>
      <c r="C14" s="7">
        <v>3</v>
      </c>
      <c r="D14" s="169" t="s">
        <v>183</v>
      </c>
      <c r="E14" s="45">
        <v>0</v>
      </c>
      <c r="F14" s="287">
        <v>4184</v>
      </c>
      <c r="G14" s="287">
        <v>4184</v>
      </c>
      <c r="H14" s="287">
        <v>0</v>
      </c>
    </row>
    <row r="15" spans="1:8" x14ac:dyDescent="0.25">
      <c r="A15" s="151" t="s">
        <v>13</v>
      </c>
      <c r="B15" s="4">
        <v>1</v>
      </c>
      <c r="C15" s="4">
        <v>3</v>
      </c>
      <c r="D15" s="5" t="s">
        <v>189</v>
      </c>
      <c r="E15" s="6">
        <v>100</v>
      </c>
      <c r="F15" s="289">
        <v>2416</v>
      </c>
      <c r="G15" s="289">
        <v>2416</v>
      </c>
      <c r="H15" s="289">
        <v>0</v>
      </c>
    </row>
    <row r="16" spans="1:8" x14ac:dyDescent="0.25">
      <c r="A16" s="151" t="s">
        <v>11</v>
      </c>
      <c r="B16" s="4">
        <v>1</v>
      </c>
      <c r="C16" s="4">
        <v>3</v>
      </c>
      <c r="D16" s="5" t="s">
        <v>188</v>
      </c>
      <c r="E16" s="6">
        <v>100</v>
      </c>
      <c r="F16" s="289">
        <v>1768</v>
      </c>
      <c r="G16" s="289">
        <v>1768</v>
      </c>
      <c r="H16" s="289">
        <v>0</v>
      </c>
    </row>
    <row r="17" spans="1:8" hidden="1" x14ac:dyDescent="0.25">
      <c r="A17" s="151" t="s">
        <v>11</v>
      </c>
      <c r="B17" s="4">
        <v>1</v>
      </c>
      <c r="C17" s="4">
        <v>3</v>
      </c>
      <c r="D17" s="5" t="s">
        <v>188</v>
      </c>
      <c r="E17" s="6">
        <v>200</v>
      </c>
      <c r="F17" s="289">
        <v>0</v>
      </c>
      <c r="G17" s="289"/>
      <c r="H17" s="289">
        <v>0</v>
      </c>
    </row>
    <row r="18" spans="1:8" hidden="1" x14ac:dyDescent="0.25">
      <c r="A18" s="151" t="s">
        <v>11</v>
      </c>
      <c r="B18" s="4">
        <v>1</v>
      </c>
      <c r="C18" s="4">
        <v>3</v>
      </c>
      <c r="D18" s="5" t="s">
        <v>188</v>
      </c>
      <c r="E18" s="6">
        <v>851</v>
      </c>
      <c r="F18" s="289">
        <v>0</v>
      </c>
      <c r="G18" s="289"/>
      <c r="H18" s="289">
        <v>0</v>
      </c>
    </row>
    <row r="19" spans="1:8" ht="36.75" x14ac:dyDescent="0.25">
      <c r="A19" s="81" t="s">
        <v>14</v>
      </c>
      <c r="B19" s="7">
        <v>1</v>
      </c>
      <c r="C19" s="7">
        <v>4</v>
      </c>
      <c r="D19" s="169" t="s">
        <v>183</v>
      </c>
      <c r="E19" s="45">
        <v>0</v>
      </c>
      <c r="F19" s="288">
        <v>14384</v>
      </c>
      <c r="G19" s="288">
        <v>13807</v>
      </c>
      <c r="H19" s="288">
        <v>577</v>
      </c>
    </row>
    <row r="20" spans="1:8" x14ac:dyDescent="0.25">
      <c r="A20" s="151" t="s">
        <v>11</v>
      </c>
      <c r="B20" s="4">
        <v>1</v>
      </c>
      <c r="C20" s="4">
        <v>4</v>
      </c>
      <c r="D20" s="5" t="s">
        <v>188</v>
      </c>
      <c r="E20" s="6">
        <v>100</v>
      </c>
      <c r="F20" s="289">
        <v>13807</v>
      </c>
      <c r="G20" s="289">
        <v>13807</v>
      </c>
      <c r="H20" s="289">
        <v>0</v>
      </c>
    </row>
    <row r="21" spans="1:8" hidden="1" x14ac:dyDescent="0.25">
      <c r="A21" s="151" t="s">
        <v>11</v>
      </c>
      <c r="B21" s="4">
        <v>1</v>
      </c>
      <c r="C21" s="4">
        <v>4</v>
      </c>
      <c r="D21" s="5" t="s">
        <v>188</v>
      </c>
      <c r="E21" s="6">
        <v>200</v>
      </c>
      <c r="F21" s="289">
        <v>0</v>
      </c>
      <c r="G21" s="289"/>
      <c r="H21" s="289"/>
    </row>
    <row r="22" spans="1:8" hidden="1" x14ac:dyDescent="0.25">
      <c r="A22" s="151" t="s">
        <v>11</v>
      </c>
      <c r="B22" s="4">
        <v>1</v>
      </c>
      <c r="C22" s="4">
        <v>4</v>
      </c>
      <c r="D22" s="5" t="s">
        <v>188</v>
      </c>
      <c r="E22" s="6">
        <v>800</v>
      </c>
      <c r="F22" s="289">
        <v>0</v>
      </c>
      <c r="G22" s="289"/>
      <c r="H22" s="289">
        <v>0</v>
      </c>
    </row>
    <row r="23" spans="1:8" ht="26.25" customHeight="1" x14ac:dyDescent="0.25">
      <c r="A23" s="151" t="s">
        <v>22</v>
      </c>
      <c r="B23" s="4">
        <v>1</v>
      </c>
      <c r="C23" s="4">
        <v>4</v>
      </c>
      <c r="D23" s="5">
        <v>9980077710</v>
      </c>
      <c r="E23" s="6">
        <v>100</v>
      </c>
      <c r="F23" s="289">
        <v>557</v>
      </c>
      <c r="G23" s="289"/>
      <c r="H23" s="289">
        <v>557</v>
      </c>
    </row>
    <row r="24" spans="1:8" ht="26.25" customHeight="1" x14ac:dyDescent="0.25">
      <c r="A24" s="151" t="s">
        <v>22</v>
      </c>
      <c r="B24" s="4">
        <v>1</v>
      </c>
      <c r="C24" s="4">
        <v>4</v>
      </c>
      <c r="D24" s="5">
        <v>9980077710</v>
      </c>
      <c r="E24" s="6">
        <v>200</v>
      </c>
      <c r="F24" s="289">
        <v>20</v>
      </c>
      <c r="G24" s="289"/>
      <c r="H24" s="289">
        <v>20</v>
      </c>
    </row>
    <row r="25" spans="1:8" ht="24.75" hidden="1" x14ac:dyDescent="0.25">
      <c r="A25" s="151" t="s">
        <v>20</v>
      </c>
      <c r="B25" s="4">
        <v>7</v>
      </c>
      <c r="C25" s="4">
        <v>9</v>
      </c>
      <c r="D25" s="5">
        <v>1940977720</v>
      </c>
      <c r="E25" s="6">
        <v>100</v>
      </c>
      <c r="F25" s="289">
        <v>0</v>
      </c>
      <c r="G25" s="289"/>
      <c r="H25" s="289"/>
    </row>
    <row r="26" spans="1:8" ht="24.75" hidden="1" x14ac:dyDescent="0.25">
      <c r="A26" s="151" t="s">
        <v>20</v>
      </c>
      <c r="B26" s="4">
        <v>7</v>
      </c>
      <c r="C26" s="4">
        <v>9</v>
      </c>
      <c r="D26" s="5">
        <v>1940977720</v>
      </c>
      <c r="E26" s="6">
        <v>200</v>
      </c>
      <c r="F26" s="289">
        <v>0</v>
      </c>
      <c r="G26" s="289"/>
      <c r="H26" s="289"/>
    </row>
    <row r="27" spans="1:8" x14ac:dyDescent="0.25">
      <c r="A27" s="152" t="s">
        <v>181</v>
      </c>
      <c r="B27" s="11">
        <v>1</v>
      </c>
      <c r="C27" s="11">
        <v>5</v>
      </c>
      <c r="D27" s="169" t="s">
        <v>183</v>
      </c>
      <c r="E27" s="12">
        <v>0</v>
      </c>
      <c r="F27" s="288">
        <v>76.5</v>
      </c>
      <c r="G27" s="288">
        <v>0</v>
      </c>
      <c r="H27" s="288">
        <v>76.5</v>
      </c>
    </row>
    <row r="28" spans="1:8" ht="36.75" x14ac:dyDescent="0.25">
      <c r="A28" s="151" t="s">
        <v>182</v>
      </c>
      <c r="B28" s="4">
        <v>1</v>
      </c>
      <c r="C28" s="4">
        <v>5</v>
      </c>
      <c r="D28" s="5">
        <v>9980051200</v>
      </c>
      <c r="E28" s="6">
        <v>200</v>
      </c>
      <c r="F28" s="289">
        <v>76.5</v>
      </c>
      <c r="G28" s="289">
        <v>0</v>
      </c>
      <c r="H28" s="289">
        <v>76.5</v>
      </c>
    </row>
    <row r="29" spans="1:8" s="146" customFormat="1" ht="36.75" x14ac:dyDescent="0.25">
      <c r="A29" s="152" t="s">
        <v>15</v>
      </c>
      <c r="B29" s="11">
        <v>1</v>
      </c>
      <c r="C29" s="11">
        <v>6</v>
      </c>
      <c r="D29" s="169" t="s">
        <v>183</v>
      </c>
      <c r="E29" s="12">
        <v>0</v>
      </c>
      <c r="F29" s="288">
        <v>7500</v>
      </c>
      <c r="G29" s="288">
        <v>7500</v>
      </c>
      <c r="H29" s="288">
        <v>0</v>
      </c>
    </row>
    <row r="30" spans="1:8" s="146" customFormat="1" x14ac:dyDescent="0.25">
      <c r="A30" s="151" t="s">
        <v>11</v>
      </c>
      <c r="B30" s="4">
        <v>1</v>
      </c>
      <c r="C30" s="4">
        <v>6</v>
      </c>
      <c r="D30" s="5" t="s">
        <v>188</v>
      </c>
      <c r="E30" s="6">
        <v>100</v>
      </c>
      <c r="F30" s="289">
        <v>5250</v>
      </c>
      <c r="G30" s="289">
        <v>5250</v>
      </c>
      <c r="H30" s="289">
        <v>0</v>
      </c>
    </row>
    <row r="31" spans="1:8" x14ac:dyDescent="0.25">
      <c r="A31" s="151" t="s">
        <v>11</v>
      </c>
      <c r="B31" s="4">
        <v>1</v>
      </c>
      <c r="C31" s="4">
        <v>6</v>
      </c>
      <c r="D31" s="5" t="s">
        <v>188</v>
      </c>
      <c r="E31" s="6">
        <v>200</v>
      </c>
      <c r="F31" s="289">
        <v>600</v>
      </c>
      <c r="G31" s="289">
        <v>600</v>
      </c>
      <c r="H31" s="289">
        <v>0</v>
      </c>
    </row>
    <row r="32" spans="1:8" hidden="1" x14ac:dyDescent="0.25">
      <c r="A32" s="151" t="s">
        <v>11</v>
      </c>
      <c r="B32" s="4">
        <v>1</v>
      </c>
      <c r="C32" s="4">
        <v>6</v>
      </c>
      <c r="D32" s="5" t="s">
        <v>188</v>
      </c>
      <c r="E32" s="6">
        <v>800</v>
      </c>
      <c r="F32" s="289">
        <v>0</v>
      </c>
      <c r="G32" s="289"/>
      <c r="H32" s="289">
        <v>0</v>
      </c>
    </row>
    <row r="33" spans="1:8" x14ac:dyDescent="0.25">
      <c r="A33" s="286" t="s">
        <v>328</v>
      </c>
      <c r="B33" s="11">
        <v>1</v>
      </c>
      <c r="C33" s="11">
        <v>6</v>
      </c>
      <c r="D33" s="9" t="s">
        <v>188</v>
      </c>
      <c r="E33" s="12">
        <v>0</v>
      </c>
      <c r="F33" s="290">
        <v>1650</v>
      </c>
      <c r="G33" s="290">
        <v>1650</v>
      </c>
      <c r="H33" s="290">
        <v>0</v>
      </c>
    </row>
    <row r="34" spans="1:8" x14ac:dyDescent="0.25">
      <c r="A34" s="285" t="s">
        <v>328</v>
      </c>
      <c r="B34" s="4">
        <v>1</v>
      </c>
      <c r="C34" s="4">
        <v>6</v>
      </c>
      <c r="D34" s="5" t="s">
        <v>188</v>
      </c>
      <c r="E34" s="6">
        <v>100</v>
      </c>
      <c r="F34" s="289">
        <v>1500</v>
      </c>
      <c r="G34" s="291">
        <v>1500</v>
      </c>
      <c r="H34" s="291"/>
    </row>
    <row r="35" spans="1:8" x14ac:dyDescent="0.25">
      <c r="A35" s="285" t="s">
        <v>328</v>
      </c>
      <c r="B35" s="4">
        <v>1</v>
      </c>
      <c r="C35" s="4">
        <v>6</v>
      </c>
      <c r="D35" s="5" t="s">
        <v>188</v>
      </c>
      <c r="E35" s="6">
        <v>200</v>
      </c>
      <c r="F35" s="289">
        <v>150</v>
      </c>
      <c r="G35" s="291">
        <v>150</v>
      </c>
      <c r="H35" s="291"/>
    </row>
    <row r="36" spans="1:8" ht="24.75" hidden="1" x14ac:dyDescent="0.25">
      <c r="A36" s="34" t="s">
        <v>143</v>
      </c>
      <c r="B36" s="19">
        <v>1</v>
      </c>
      <c r="C36" s="19">
        <v>7</v>
      </c>
      <c r="D36" s="20">
        <v>0</v>
      </c>
      <c r="E36" s="21">
        <v>0</v>
      </c>
      <c r="F36" s="292">
        <v>0</v>
      </c>
      <c r="G36" s="292">
        <v>0</v>
      </c>
      <c r="H36" s="292">
        <v>0</v>
      </c>
    </row>
    <row r="37" spans="1:8" ht="24.75" hidden="1" x14ac:dyDescent="0.25">
      <c r="A37" s="30" t="s">
        <v>144</v>
      </c>
      <c r="B37" s="4">
        <v>1</v>
      </c>
      <c r="C37" s="4">
        <v>7</v>
      </c>
      <c r="D37" s="5">
        <v>200002</v>
      </c>
      <c r="E37" s="6">
        <v>240</v>
      </c>
      <c r="F37" s="293">
        <v>0</v>
      </c>
      <c r="G37" s="293">
        <v>0</v>
      </c>
      <c r="H37" s="291">
        <v>0</v>
      </c>
    </row>
    <row r="38" spans="1:8" ht="15" hidden="1" customHeight="1" x14ac:dyDescent="0.25">
      <c r="A38" s="33" t="s">
        <v>145</v>
      </c>
      <c r="B38" s="13">
        <v>1</v>
      </c>
      <c r="C38" s="13">
        <v>7</v>
      </c>
      <c r="D38" s="14">
        <v>200003</v>
      </c>
      <c r="E38" s="15">
        <v>240</v>
      </c>
      <c r="F38" s="294">
        <v>0</v>
      </c>
      <c r="G38" s="294">
        <v>0</v>
      </c>
      <c r="H38" s="295">
        <v>0</v>
      </c>
    </row>
    <row r="39" spans="1:8" hidden="1" x14ac:dyDescent="0.25">
      <c r="A39" s="152" t="s">
        <v>17</v>
      </c>
      <c r="B39" s="11">
        <v>1</v>
      </c>
      <c r="C39" s="11">
        <v>11</v>
      </c>
      <c r="D39" s="169" t="s">
        <v>183</v>
      </c>
      <c r="E39" s="12">
        <v>0</v>
      </c>
      <c r="F39" s="287">
        <v>0</v>
      </c>
      <c r="G39" s="287">
        <v>0</v>
      </c>
      <c r="H39" s="287">
        <v>0</v>
      </c>
    </row>
    <row r="40" spans="1:8" ht="15.75" hidden="1" customHeight="1" x14ac:dyDescent="0.25">
      <c r="A40" s="151" t="s">
        <v>390</v>
      </c>
      <c r="B40" s="4">
        <v>1</v>
      </c>
      <c r="C40" s="4">
        <v>11</v>
      </c>
      <c r="D40" s="5" t="s">
        <v>191</v>
      </c>
      <c r="E40" s="6">
        <v>800</v>
      </c>
      <c r="F40" s="289">
        <v>0</v>
      </c>
      <c r="G40" s="289">
        <v>0</v>
      </c>
      <c r="H40" s="289"/>
    </row>
    <row r="41" spans="1:8" ht="15" hidden="1" customHeight="1" x14ac:dyDescent="0.25">
      <c r="A41" s="66" t="s">
        <v>179</v>
      </c>
      <c r="B41" s="4">
        <v>1</v>
      </c>
      <c r="C41" s="4">
        <v>11</v>
      </c>
      <c r="D41" s="5" t="s">
        <v>190</v>
      </c>
      <c r="E41" s="6">
        <v>800</v>
      </c>
      <c r="F41" s="289">
        <v>0</v>
      </c>
      <c r="G41" s="289">
        <v>0</v>
      </c>
      <c r="H41" s="289">
        <v>0</v>
      </c>
    </row>
    <row r="42" spans="1:8" x14ac:dyDescent="0.25">
      <c r="A42" s="152" t="s">
        <v>19</v>
      </c>
      <c r="B42" s="11">
        <v>1</v>
      </c>
      <c r="C42" s="11">
        <v>13</v>
      </c>
      <c r="D42" s="169" t="s">
        <v>183</v>
      </c>
      <c r="E42" s="12">
        <v>0</v>
      </c>
      <c r="F42" s="287">
        <v>7509.6</v>
      </c>
      <c r="G42" s="287">
        <v>7300</v>
      </c>
      <c r="H42" s="287">
        <v>209.6</v>
      </c>
    </row>
    <row r="43" spans="1:8" x14ac:dyDescent="0.25">
      <c r="A43" s="151" t="s">
        <v>122</v>
      </c>
      <c r="B43" s="4">
        <v>1</v>
      </c>
      <c r="C43" s="4">
        <v>13</v>
      </c>
      <c r="D43" s="5">
        <v>9980077730</v>
      </c>
      <c r="E43" s="6">
        <v>200</v>
      </c>
      <c r="F43" s="289">
        <v>209.6</v>
      </c>
      <c r="G43" s="289">
        <v>0</v>
      </c>
      <c r="H43" s="289">
        <v>209.6</v>
      </c>
    </row>
    <row r="44" spans="1:8" x14ac:dyDescent="0.25">
      <c r="A44" s="151" t="s">
        <v>303</v>
      </c>
      <c r="B44" s="4">
        <v>1</v>
      </c>
      <c r="C44" s="4">
        <v>13</v>
      </c>
      <c r="D44" s="261" t="s">
        <v>304</v>
      </c>
      <c r="E44" s="6">
        <v>100</v>
      </c>
      <c r="F44" s="289">
        <v>6800</v>
      </c>
      <c r="G44" s="289">
        <v>6800</v>
      </c>
      <c r="H44" s="289"/>
    </row>
    <row r="45" spans="1:8" x14ac:dyDescent="0.25">
      <c r="A45" s="151" t="s">
        <v>303</v>
      </c>
      <c r="B45" s="4">
        <v>1</v>
      </c>
      <c r="C45" s="4">
        <v>13</v>
      </c>
      <c r="D45" s="261" t="s">
        <v>304</v>
      </c>
      <c r="E45" s="6">
        <v>200</v>
      </c>
      <c r="F45" s="289">
        <v>500</v>
      </c>
      <c r="G45" s="289">
        <v>500</v>
      </c>
      <c r="H45" s="289"/>
    </row>
    <row r="46" spans="1:8" ht="24.75" hidden="1" customHeight="1" x14ac:dyDescent="0.25">
      <c r="A46" s="151" t="s">
        <v>398</v>
      </c>
      <c r="B46" s="4">
        <v>1</v>
      </c>
      <c r="C46" s="4">
        <v>13</v>
      </c>
      <c r="D46" s="5">
        <v>9990000000</v>
      </c>
      <c r="E46" s="6">
        <v>999</v>
      </c>
      <c r="F46" s="289">
        <v>0</v>
      </c>
      <c r="G46" s="289">
        <v>0</v>
      </c>
      <c r="H46" s="289">
        <v>0</v>
      </c>
    </row>
    <row r="47" spans="1:8" ht="27.75" hidden="1" customHeight="1" x14ac:dyDescent="0.25">
      <c r="A47" s="151" t="s">
        <v>403</v>
      </c>
      <c r="B47" s="4">
        <v>1</v>
      </c>
      <c r="C47" s="4">
        <v>13</v>
      </c>
      <c r="D47" s="5">
        <v>9940199900</v>
      </c>
      <c r="E47" s="6">
        <v>200</v>
      </c>
      <c r="F47" s="375">
        <v>0</v>
      </c>
      <c r="G47" s="289">
        <v>0</v>
      </c>
      <c r="H47" s="289"/>
    </row>
    <row r="48" spans="1:8" x14ac:dyDescent="0.25">
      <c r="A48" s="152" t="s">
        <v>146</v>
      </c>
      <c r="B48" s="11">
        <v>2</v>
      </c>
      <c r="C48" s="11">
        <v>0</v>
      </c>
      <c r="D48" s="169" t="s">
        <v>183</v>
      </c>
      <c r="E48" s="12">
        <v>0</v>
      </c>
      <c r="F48" s="287">
        <v>2532.8000000000002</v>
      </c>
      <c r="G48" s="287">
        <v>0</v>
      </c>
      <c r="H48" s="287">
        <v>2532.8000000000002</v>
      </c>
    </row>
    <row r="49" spans="1:8" x14ac:dyDescent="0.25">
      <c r="A49" s="81" t="s">
        <v>147</v>
      </c>
      <c r="B49" s="7">
        <v>2</v>
      </c>
      <c r="C49" s="7">
        <v>3</v>
      </c>
      <c r="D49" s="169" t="s">
        <v>183</v>
      </c>
      <c r="E49" s="45">
        <v>0</v>
      </c>
      <c r="F49" s="288">
        <v>2532.8000000000002</v>
      </c>
      <c r="G49" s="288">
        <v>0</v>
      </c>
      <c r="H49" s="288">
        <v>2532.8000000000002</v>
      </c>
    </row>
    <row r="50" spans="1:8" ht="25.5" customHeight="1" x14ac:dyDescent="0.25">
      <c r="A50" s="66" t="s">
        <v>148</v>
      </c>
      <c r="B50" s="24">
        <v>2</v>
      </c>
      <c r="C50" s="24">
        <v>3</v>
      </c>
      <c r="D50" s="5">
        <v>9990051180</v>
      </c>
      <c r="E50" s="68">
        <v>500</v>
      </c>
      <c r="F50" s="289">
        <v>2532.8000000000002</v>
      </c>
      <c r="G50" s="289"/>
      <c r="H50" s="289">
        <v>2532.8000000000002</v>
      </c>
    </row>
    <row r="51" spans="1:8" ht="25.5" customHeight="1" x14ac:dyDescent="0.25">
      <c r="A51" s="152" t="s">
        <v>24</v>
      </c>
      <c r="B51" s="11">
        <v>3</v>
      </c>
      <c r="C51" s="11">
        <v>0</v>
      </c>
      <c r="D51" s="169" t="s">
        <v>183</v>
      </c>
      <c r="E51" s="12">
        <v>0</v>
      </c>
      <c r="F51" s="287">
        <v>6390</v>
      </c>
      <c r="G51" s="287">
        <v>6390</v>
      </c>
      <c r="H51" s="287">
        <v>0</v>
      </c>
    </row>
    <row r="52" spans="1:8" hidden="1" x14ac:dyDescent="0.25">
      <c r="A52" s="81" t="s">
        <v>174</v>
      </c>
      <c r="B52" s="7">
        <v>3</v>
      </c>
      <c r="C52" s="7">
        <v>4</v>
      </c>
      <c r="D52" s="169" t="s">
        <v>183</v>
      </c>
      <c r="E52" s="45">
        <v>0</v>
      </c>
      <c r="F52" s="288">
        <v>0</v>
      </c>
      <c r="G52" s="288">
        <v>0</v>
      </c>
      <c r="H52" s="288">
        <v>0</v>
      </c>
    </row>
    <row r="53" spans="1:8" ht="36.75" hidden="1" x14ac:dyDescent="0.25">
      <c r="A53" s="151" t="s">
        <v>23</v>
      </c>
      <c r="B53" s="24">
        <v>3</v>
      </c>
      <c r="C53" s="24">
        <v>4</v>
      </c>
      <c r="D53" s="5">
        <v>9980059300</v>
      </c>
      <c r="E53" s="68">
        <v>100</v>
      </c>
      <c r="F53" s="289">
        <v>0</v>
      </c>
      <c r="G53" s="289">
        <v>0</v>
      </c>
      <c r="H53" s="289"/>
    </row>
    <row r="54" spans="1:8" ht="36.75" hidden="1" x14ac:dyDescent="0.25">
      <c r="A54" s="151" t="s">
        <v>23</v>
      </c>
      <c r="B54" s="24">
        <v>3</v>
      </c>
      <c r="C54" s="24">
        <v>4</v>
      </c>
      <c r="D54" s="5">
        <v>9980059300</v>
      </c>
      <c r="E54" s="68">
        <v>200</v>
      </c>
      <c r="F54" s="289">
        <v>0</v>
      </c>
      <c r="G54" s="289">
        <v>0</v>
      </c>
      <c r="H54" s="289">
        <v>0</v>
      </c>
    </row>
    <row r="55" spans="1:8" ht="36.75" x14ac:dyDescent="0.25">
      <c r="A55" s="81" t="s">
        <v>25</v>
      </c>
      <c r="B55" s="7">
        <v>3</v>
      </c>
      <c r="C55" s="7">
        <v>9</v>
      </c>
      <c r="D55" s="169" t="s">
        <v>183</v>
      </c>
      <c r="E55" s="45">
        <v>0</v>
      </c>
      <c r="F55" s="288">
        <v>6390</v>
      </c>
      <c r="G55" s="288">
        <v>6390</v>
      </c>
      <c r="H55" s="288">
        <v>0</v>
      </c>
    </row>
    <row r="56" spans="1:8" x14ac:dyDescent="0.25">
      <c r="A56" s="199" t="s">
        <v>26</v>
      </c>
      <c r="B56" s="24">
        <v>3</v>
      </c>
      <c r="C56" s="24">
        <v>9</v>
      </c>
      <c r="D56" s="5">
        <v>9940020990</v>
      </c>
      <c r="E56" s="68">
        <v>100</v>
      </c>
      <c r="F56" s="289">
        <v>5910</v>
      </c>
      <c r="G56" s="289">
        <v>5910</v>
      </c>
      <c r="H56" s="289"/>
    </row>
    <row r="57" spans="1:8" x14ac:dyDescent="0.25">
      <c r="A57" s="199" t="s">
        <v>26</v>
      </c>
      <c r="B57" s="24">
        <v>3</v>
      </c>
      <c r="C57" s="24">
        <v>9</v>
      </c>
      <c r="D57" s="5">
        <v>9940020990</v>
      </c>
      <c r="E57" s="68">
        <v>200</v>
      </c>
      <c r="F57" s="289">
        <v>480</v>
      </c>
      <c r="G57" s="289">
        <v>480</v>
      </c>
      <c r="H57" s="289"/>
    </row>
    <row r="58" spans="1:8" hidden="1" x14ac:dyDescent="0.25">
      <c r="A58" s="199" t="s">
        <v>26</v>
      </c>
      <c r="B58" s="24">
        <v>3</v>
      </c>
      <c r="C58" s="24">
        <v>9</v>
      </c>
      <c r="D58" s="5">
        <v>9940020990</v>
      </c>
      <c r="E58" s="269">
        <v>300</v>
      </c>
      <c r="F58" s="289">
        <v>0</v>
      </c>
      <c r="G58" s="291"/>
      <c r="H58" s="291"/>
    </row>
    <row r="59" spans="1:8" ht="36.75" hidden="1" x14ac:dyDescent="0.25">
      <c r="A59" s="183" t="s">
        <v>178</v>
      </c>
      <c r="B59" s="184" t="s">
        <v>112</v>
      </c>
      <c r="C59" s="184">
        <v>14</v>
      </c>
      <c r="D59" s="169" t="s">
        <v>183</v>
      </c>
      <c r="E59" s="21">
        <v>0</v>
      </c>
      <c r="F59" s="290">
        <v>0</v>
      </c>
      <c r="G59" s="290">
        <v>0</v>
      </c>
      <c r="H59" s="290">
        <v>0</v>
      </c>
    </row>
    <row r="60" spans="1:8" hidden="1" x14ac:dyDescent="0.25">
      <c r="A60" s="152" t="s">
        <v>330</v>
      </c>
      <c r="B60" s="102" t="s">
        <v>112</v>
      </c>
      <c r="C60" s="102">
        <v>14</v>
      </c>
      <c r="D60" s="9">
        <v>300000001</v>
      </c>
      <c r="E60" s="12">
        <v>0</v>
      </c>
      <c r="F60" s="288">
        <v>0</v>
      </c>
      <c r="G60" s="288">
        <v>0</v>
      </c>
      <c r="H60" s="288">
        <v>0</v>
      </c>
    </row>
    <row r="61" spans="1:8" ht="24.75" hidden="1" x14ac:dyDescent="0.25">
      <c r="A61" s="151" t="s">
        <v>358</v>
      </c>
      <c r="B61" s="103" t="s">
        <v>112</v>
      </c>
      <c r="C61" s="103">
        <v>14</v>
      </c>
      <c r="D61" s="5">
        <v>300000001</v>
      </c>
      <c r="E61" s="6">
        <v>200</v>
      </c>
      <c r="F61" s="375">
        <v>0</v>
      </c>
      <c r="G61" s="375"/>
      <c r="H61" s="289"/>
    </row>
    <row r="62" spans="1:8" hidden="1" x14ac:dyDescent="0.25">
      <c r="A62" s="151" t="s">
        <v>269</v>
      </c>
      <c r="B62" s="103" t="s">
        <v>112</v>
      </c>
      <c r="C62" s="103">
        <v>14</v>
      </c>
      <c r="D62" s="5">
        <v>300000001</v>
      </c>
      <c r="E62" s="6">
        <v>200</v>
      </c>
      <c r="F62" s="375">
        <v>0</v>
      </c>
      <c r="G62" s="375"/>
      <c r="H62" s="289"/>
    </row>
    <row r="63" spans="1:8" x14ac:dyDescent="0.25">
      <c r="A63" s="152" t="s">
        <v>27</v>
      </c>
      <c r="B63" s="11">
        <v>4</v>
      </c>
      <c r="C63" s="11">
        <v>0</v>
      </c>
      <c r="D63" s="169" t="s">
        <v>183</v>
      </c>
      <c r="E63" s="12">
        <v>0</v>
      </c>
      <c r="F63" s="287">
        <v>22841.362999999998</v>
      </c>
      <c r="G63" s="287">
        <v>8938.9</v>
      </c>
      <c r="H63" s="287">
        <v>13902.463</v>
      </c>
    </row>
    <row r="64" spans="1:8" ht="24.75" hidden="1" x14ac:dyDescent="0.25">
      <c r="A64" s="34" t="s">
        <v>28</v>
      </c>
      <c r="B64" s="19">
        <v>4</v>
      </c>
      <c r="C64" s="19">
        <v>5</v>
      </c>
      <c r="D64" s="20">
        <v>0</v>
      </c>
      <c r="E64" s="21">
        <v>0</v>
      </c>
      <c r="F64" s="290">
        <v>0</v>
      </c>
      <c r="G64" s="290">
        <v>0</v>
      </c>
      <c r="H64" s="290">
        <v>0</v>
      </c>
    </row>
    <row r="65" spans="1:8" hidden="1" x14ac:dyDescent="0.25">
      <c r="A65" s="30" t="s">
        <v>11</v>
      </c>
      <c r="B65" s="4">
        <v>4</v>
      </c>
      <c r="C65" s="4">
        <v>5</v>
      </c>
      <c r="D65" s="5">
        <v>20400</v>
      </c>
      <c r="E65" s="6">
        <v>100</v>
      </c>
      <c r="F65" s="296">
        <v>0</v>
      </c>
      <c r="G65" s="293">
        <v>0</v>
      </c>
      <c r="H65" s="293"/>
    </row>
    <row r="66" spans="1:8" hidden="1" x14ac:dyDescent="0.25">
      <c r="A66" s="30" t="s">
        <v>11</v>
      </c>
      <c r="B66" s="4">
        <v>4</v>
      </c>
      <c r="C66" s="4">
        <v>5</v>
      </c>
      <c r="D66" s="5">
        <v>20400</v>
      </c>
      <c r="E66" s="6">
        <v>200</v>
      </c>
      <c r="F66" s="296">
        <v>0</v>
      </c>
      <c r="G66" s="293">
        <v>0</v>
      </c>
      <c r="H66" s="293"/>
    </row>
    <row r="67" spans="1:8" ht="15.75" hidden="1" customHeight="1" x14ac:dyDescent="0.25">
      <c r="A67" s="33" t="s">
        <v>11</v>
      </c>
      <c r="B67" s="13">
        <v>4</v>
      </c>
      <c r="C67" s="13">
        <v>5</v>
      </c>
      <c r="D67" s="14">
        <v>20400</v>
      </c>
      <c r="E67" s="15">
        <v>800</v>
      </c>
      <c r="F67" s="295"/>
      <c r="G67" s="295"/>
      <c r="H67" s="295"/>
    </row>
    <row r="68" spans="1:8" x14ac:dyDescent="0.25">
      <c r="A68" s="152" t="s">
        <v>171</v>
      </c>
      <c r="B68" s="11">
        <v>4</v>
      </c>
      <c r="C68" s="11">
        <v>9</v>
      </c>
      <c r="D68" s="169" t="s">
        <v>183</v>
      </c>
      <c r="E68" s="12">
        <v>0</v>
      </c>
      <c r="F68" s="288">
        <v>22841.362999999998</v>
      </c>
      <c r="G68" s="288">
        <v>8938.9</v>
      </c>
      <c r="H68" s="288">
        <v>13902.463</v>
      </c>
    </row>
    <row r="69" spans="1:8" ht="24.75" x14ac:dyDescent="0.25">
      <c r="A69" s="151" t="s">
        <v>307</v>
      </c>
      <c r="B69" s="4">
        <v>4</v>
      </c>
      <c r="C69" s="4">
        <v>9</v>
      </c>
      <c r="D69" s="5">
        <v>1540520760</v>
      </c>
      <c r="E69" s="6">
        <v>200</v>
      </c>
      <c r="F69" s="289">
        <v>14152.463</v>
      </c>
      <c r="G69" s="289">
        <v>250</v>
      </c>
      <c r="H69" s="289">
        <v>13902.463</v>
      </c>
    </row>
    <row r="70" spans="1:8" ht="26.25" customHeight="1" x14ac:dyDescent="0.25">
      <c r="A70" s="151" t="s">
        <v>172</v>
      </c>
      <c r="B70" s="4">
        <v>4</v>
      </c>
      <c r="C70" s="4">
        <v>9</v>
      </c>
      <c r="D70" s="5" t="s">
        <v>192</v>
      </c>
      <c r="E70" s="6">
        <v>200</v>
      </c>
      <c r="F70" s="289">
        <v>8688.9</v>
      </c>
      <c r="G70" s="289">
        <v>8688.9</v>
      </c>
      <c r="H70" s="289"/>
    </row>
    <row r="71" spans="1:8" hidden="1" x14ac:dyDescent="0.25">
      <c r="A71" s="152" t="s">
        <v>186</v>
      </c>
      <c r="B71" s="11">
        <v>4</v>
      </c>
      <c r="C71" s="11">
        <v>12</v>
      </c>
      <c r="D71" s="169" t="s">
        <v>183</v>
      </c>
      <c r="E71" s="12">
        <v>0</v>
      </c>
      <c r="F71" s="288">
        <v>0</v>
      </c>
      <c r="G71" s="288">
        <v>0</v>
      </c>
      <c r="H71" s="288">
        <v>0</v>
      </c>
    </row>
    <row r="72" spans="1:8" hidden="1" x14ac:dyDescent="0.25">
      <c r="A72" s="151" t="s">
        <v>308</v>
      </c>
      <c r="B72" s="4">
        <v>4</v>
      </c>
      <c r="C72" s="4">
        <v>12</v>
      </c>
      <c r="D72" s="5" t="s">
        <v>309</v>
      </c>
      <c r="E72" s="6">
        <v>200</v>
      </c>
      <c r="F72" s="289">
        <v>0</v>
      </c>
      <c r="G72" s="289">
        <v>0</v>
      </c>
      <c r="H72" s="289"/>
    </row>
    <row r="73" spans="1:8" ht="15" customHeight="1" x14ac:dyDescent="0.25">
      <c r="A73" s="152" t="s">
        <v>29</v>
      </c>
      <c r="B73" s="11">
        <v>5</v>
      </c>
      <c r="C73" s="11">
        <v>0</v>
      </c>
      <c r="D73" s="169" t="s">
        <v>183</v>
      </c>
      <c r="E73" s="12">
        <v>0</v>
      </c>
      <c r="F73" s="287">
        <v>9921.1650000000009</v>
      </c>
      <c r="G73" s="287">
        <v>6940</v>
      </c>
      <c r="H73" s="287">
        <v>2981.165</v>
      </c>
    </row>
    <row r="74" spans="1:8" hidden="1" x14ac:dyDescent="0.25">
      <c r="A74" s="34" t="s">
        <v>30</v>
      </c>
      <c r="B74" s="19">
        <v>5</v>
      </c>
      <c r="C74" s="19">
        <v>1</v>
      </c>
      <c r="D74" s="20">
        <v>0</v>
      </c>
      <c r="E74" s="21">
        <v>0</v>
      </c>
      <c r="F74" s="290">
        <v>0</v>
      </c>
      <c r="G74" s="290">
        <v>0</v>
      </c>
      <c r="H74" s="290">
        <v>0</v>
      </c>
    </row>
    <row r="75" spans="1:8" ht="18.75" hidden="1" customHeight="1" x14ac:dyDescent="0.25">
      <c r="A75" s="35" t="s">
        <v>31</v>
      </c>
      <c r="B75" s="13">
        <v>5</v>
      </c>
      <c r="C75" s="13">
        <v>1</v>
      </c>
      <c r="D75" s="14">
        <v>7950000</v>
      </c>
      <c r="E75" s="15">
        <v>410</v>
      </c>
      <c r="F75" s="294">
        <v>0</v>
      </c>
      <c r="G75" s="294"/>
      <c r="H75" s="294">
        <v>0</v>
      </c>
    </row>
    <row r="76" spans="1:8" x14ac:dyDescent="0.25">
      <c r="A76" s="152" t="s">
        <v>32</v>
      </c>
      <c r="B76" s="11">
        <v>5</v>
      </c>
      <c r="C76" s="11">
        <v>2</v>
      </c>
      <c r="D76" s="169" t="s">
        <v>183</v>
      </c>
      <c r="E76" s="12">
        <v>0</v>
      </c>
      <c r="F76" s="287">
        <v>440</v>
      </c>
      <c r="G76" s="287">
        <v>440</v>
      </c>
      <c r="H76" s="287">
        <v>0</v>
      </c>
    </row>
    <row r="77" spans="1:8" ht="21" customHeight="1" x14ac:dyDescent="0.25">
      <c r="A77" s="151" t="s">
        <v>310</v>
      </c>
      <c r="B77" s="4">
        <v>5</v>
      </c>
      <c r="C77" s="4">
        <v>2</v>
      </c>
      <c r="D77" s="5">
        <v>9940023510</v>
      </c>
      <c r="E77" s="6">
        <v>500</v>
      </c>
      <c r="F77" s="289">
        <v>440</v>
      </c>
      <c r="G77" s="289">
        <v>440</v>
      </c>
      <c r="H77" s="289">
        <v>0</v>
      </c>
    </row>
    <row r="78" spans="1:8" ht="24.75" hidden="1" x14ac:dyDescent="0.25">
      <c r="A78" s="151" t="s">
        <v>401</v>
      </c>
      <c r="B78" s="4">
        <v>5</v>
      </c>
      <c r="C78" s="4">
        <v>2</v>
      </c>
      <c r="D78" s="5">
        <v>9940023510</v>
      </c>
      <c r="E78" s="6">
        <v>600</v>
      </c>
      <c r="F78" s="289">
        <v>0</v>
      </c>
      <c r="G78" s="289"/>
      <c r="H78" s="289">
        <v>0</v>
      </c>
    </row>
    <row r="79" spans="1:8" hidden="1" x14ac:dyDescent="0.25">
      <c r="A79" s="160" t="s">
        <v>31</v>
      </c>
      <c r="B79" s="56">
        <v>5</v>
      </c>
      <c r="C79" s="56">
        <v>2</v>
      </c>
      <c r="D79" s="270" t="s">
        <v>311</v>
      </c>
      <c r="E79" s="58">
        <v>500</v>
      </c>
      <c r="F79" s="295">
        <v>0</v>
      </c>
      <c r="G79" s="295"/>
      <c r="H79" s="295">
        <v>0</v>
      </c>
    </row>
    <row r="80" spans="1:8" x14ac:dyDescent="0.25">
      <c r="A80" s="152" t="s">
        <v>34</v>
      </c>
      <c r="B80" s="11">
        <v>5</v>
      </c>
      <c r="C80" s="11">
        <v>3</v>
      </c>
      <c r="D80" s="169" t="s">
        <v>183</v>
      </c>
      <c r="E80" s="12">
        <v>0</v>
      </c>
      <c r="F80" s="287">
        <v>2981.165</v>
      </c>
      <c r="G80" s="287">
        <v>0</v>
      </c>
      <c r="H80" s="287">
        <v>2981.165</v>
      </c>
    </row>
    <row r="81" spans="1:8" hidden="1" x14ac:dyDescent="0.25">
      <c r="A81" s="151" t="s">
        <v>312</v>
      </c>
      <c r="B81" s="4">
        <v>5</v>
      </c>
      <c r="C81" s="4">
        <v>3</v>
      </c>
      <c r="D81" s="5" t="s">
        <v>313</v>
      </c>
      <c r="E81" s="6">
        <v>500</v>
      </c>
      <c r="F81" s="289">
        <v>0</v>
      </c>
      <c r="G81" s="289">
        <v>0</v>
      </c>
      <c r="H81" s="289">
        <v>0</v>
      </c>
    </row>
    <row r="82" spans="1:8" hidden="1" x14ac:dyDescent="0.25">
      <c r="A82" s="151" t="s">
        <v>35</v>
      </c>
      <c r="B82" s="4">
        <v>5</v>
      </c>
      <c r="C82" s="4">
        <v>3</v>
      </c>
      <c r="D82" s="5" t="s">
        <v>192</v>
      </c>
      <c r="E82" s="6">
        <v>500</v>
      </c>
      <c r="F82" s="289">
        <v>0</v>
      </c>
      <c r="G82" s="289">
        <v>0</v>
      </c>
      <c r="H82" s="289">
        <v>0</v>
      </c>
    </row>
    <row r="83" spans="1:8" ht="36.75" hidden="1" x14ac:dyDescent="0.25">
      <c r="A83" s="271" t="s">
        <v>314</v>
      </c>
      <c r="B83" s="4">
        <v>5</v>
      </c>
      <c r="C83" s="4">
        <v>3</v>
      </c>
      <c r="D83" s="5" t="s">
        <v>315</v>
      </c>
      <c r="E83" s="6">
        <v>500</v>
      </c>
      <c r="F83" s="289">
        <v>0</v>
      </c>
      <c r="G83" s="293">
        <v>0</v>
      </c>
      <c r="H83" s="289">
        <v>0</v>
      </c>
    </row>
    <row r="84" spans="1:8" ht="31.5" hidden="1" customHeight="1" x14ac:dyDescent="0.25">
      <c r="A84" s="271" t="s">
        <v>316</v>
      </c>
      <c r="B84" s="4">
        <v>5</v>
      </c>
      <c r="C84" s="4">
        <v>3</v>
      </c>
      <c r="D84" s="5" t="s">
        <v>317</v>
      </c>
      <c r="E84" s="6">
        <v>600</v>
      </c>
      <c r="F84" s="289">
        <v>0</v>
      </c>
      <c r="G84" s="293">
        <v>0</v>
      </c>
      <c r="H84" s="289">
        <v>0</v>
      </c>
    </row>
    <row r="85" spans="1:8" ht="15" customHeight="1" x14ac:dyDescent="0.25">
      <c r="A85" s="271" t="s">
        <v>265</v>
      </c>
      <c r="B85" s="4">
        <v>5</v>
      </c>
      <c r="C85" s="4">
        <v>3</v>
      </c>
      <c r="D85" s="5" t="s">
        <v>378</v>
      </c>
      <c r="E85" s="6">
        <v>400</v>
      </c>
      <c r="F85" s="289">
        <v>2981.165</v>
      </c>
      <c r="G85" s="293">
        <v>0</v>
      </c>
      <c r="H85" s="289">
        <v>2981.165</v>
      </c>
    </row>
    <row r="86" spans="1:8" ht="15" hidden="1" customHeight="1" x14ac:dyDescent="0.25">
      <c r="A86" s="271" t="s">
        <v>318</v>
      </c>
      <c r="B86" s="4">
        <v>5</v>
      </c>
      <c r="C86" s="4">
        <v>3</v>
      </c>
      <c r="D86" s="5">
        <v>9990041120</v>
      </c>
      <c r="E86" s="6">
        <v>500</v>
      </c>
      <c r="F86" s="289">
        <v>0</v>
      </c>
      <c r="G86" s="293"/>
      <c r="H86" s="289"/>
    </row>
    <row r="87" spans="1:8" ht="15" customHeight="1" x14ac:dyDescent="0.25">
      <c r="A87" s="152" t="s">
        <v>36</v>
      </c>
      <c r="B87" s="11">
        <v>5</v>
      </c>
      <c r="C87" s="11">
        <v>5</v>
      </c>
      <c r="D87" s="169" t="s">
        <v>183</v>
      </c>
      <c r="E87" s="12">
        <v>0</v>
      </c>
      <c r="F87" s="287">
        <v>6500</v>
      </c>
      <c r="G87" s="287">
        <v>6500</v>
      </c>
      <c r="H87" s="287">
        <v>0</v>
      </c>
    </row>
    <row r="88" spans="1:8" ht="13.5" customHeight="1" x14ac:dyDescent="0.25">
      <c r="A88" s="151" t="s">
        <v>37</v>
      </c>
      <c r="B88" s="4">
        <v>5</v>
      </c>
      <c r="C88" s="4">
        <v>5</v>
      </c>
      <c r="D88" s="5">
        <v>0</v>
      </c>
      <c r="E88" s="6">
        <v>600</v>
      </c>
      <c r="F88" s="289">
        <v>6500</v>
      </c>
      <c r="G88" s="289">
        <v>6500</v>
      </c>
      <c r="H88" s="289"/>
    </row>
    <row r="89" spans="1:8" ht="16.5" hidden="1" customHeight="1" x14ac:dyDescent="0.25">
      <c r="A89" s="185" t="s">
        <v>31</v>
      </c>
      <c r="B89" s="56">
        <v>5</v>
      </c>
      <c r="C89" s="56">
        <v>5</v>
      </c>
      <c r="D89" s="57">
        <v>7950000</v>
      </c>
      <c r="E89" s="58">
        <v>410</v>
      </c>
      <c r="F89" s="295">
        <v>0</v>
      </c>
      <c r="G89" s="295">
        <v>0</v>
      </c>
      <c r="H89" s="297">
        <v>0</v>
      </c>
    </row>
    <row r="90" spans="1:8" x14ac:dyDescent="0.25">
      <c r="A90" s="152" t="s">
        <v>38</v>
      </c>
      <c r="B90" s="11">
        <v>7</v>
      </c>
      <c r="C90" s="11">
        <v>0</v>
      </c>
      <c r="D90" s="169" t="s">
        <v>183</v>
      </c>
      <c r="E90" s="12">
        <v>0</v>
      </c>
      <c r="F90" s="287">
        <v>255778.7944699293</v>
      </c>
      <c r="G90" s="287">
        <v>93646.999999929292</v>
      </c>
      <c r="H90" s="287">
        <v>162131.79447000002</v>
      </c>
    </row>
    <row r="91" spans="1:8" x14ac:dyDescent="0.25">
      <c r="A91" s="152" t="s">
        <v>39</v>
      </c>
      <c r="B91" s="11">
        <v>7</v>
      </c>
      <c r="C91" s="11">
        <v>1</v>
      </c>
      <c r="D91" s="169" t="s">
        <v>183</v>
      </c>
      <c r="E91" s="12">
        <v>0</v>
      </c>
      <c r="F91" s="288">
        <v>97993.794376999998</v>
      </c>
      <c r="G91" s="288">
        <v>54168.794376999998</v>
      </c>
      <c r="H91" s="288">
        <v>43825</v>
      </c>
    </row>
    <row r="92" spans="1:8" x14ac:dyDescent="0.25">
      <c r="A92" s="151" t="s">
        <v>40</v>
      </c>
      <c r="B92" s="4">
        <v>7</v>
      </c>
      <c r="C92" s="4">
        <v>1</v>
      </c>
      <c r="D92" s="165" t="s">
        <v>379</v>
      </c>
      <c r="E92" s="6">
        <v>100</v>
      </c>
      <c r="F92" s="289">
        <v>43825</v>
      </c>
      <c r="G92" s="289"/>
      <c r="H92" s="289">
        <v>43825</v>
      </c>
    </row>
    <row r="93" spans="1:8" ht="15" hidden="1" customHeight="1" x14ac:dyDescent="0.25">
      <c r="A93" s="151" t="s">
        <v>40</v>
      </c>
      <c r="B93" s="4">
        <v>7</v>
      </c>
      <c r="C93" s="4">
        <v>1</v>
      </c>
      <c r="D93" s="165" t="s">
        <v>185</v>
      </c>
      <c r="E93" s="6">
        <v>200</v>
      </c>
      <c r="F93" s="289">
        <v>0</v>
      </c>
      <c r="G93" s="289">
        <v>0</v>
      </c>
      <c r="H93" s="289"/>
    </row>
    <row r="94" spans="1:8" ht="15" customHeight="1" x14ac:dyDescent="0.25">
      <c r="A94" s="151" t="s">
        <v>40</v>
      </c>
      <c r="B94" s="4">
        <v>7</v>
      </c>
      <c r="C94" s="4">
        <v>1</v>
      </c>
      <c r="D94" s="5" t="s">
        <v>193</v>
      </c>
      <c r="E94" s="6">
        <v>100</v>
      </c>
      <c r="F94" s="289">
        <v>39583</v>
      </c>
      <c r="G94" s="289">
        <v>39583</v>
      </c>
      <c r="H94" s="289"/>
    </row>
    <row r="95" spans="1:8" ht="15" customHeight="1" x14ac:dyDescent="0.25">
      <c r="A95" s="151" t="s">
        <v>40</v>
      </c>
      <c r="B95" s="4">
        <v>7</v>
      </c>
      <c r="C95" s="4">
        <v>1</v>
      </c>
      <c r="D95" s="5" t="s">
        <v>193</v>
      </c>
      <c r="E95" s="6">
        <v>200</v>
      </c>
      <c r="F95" s="289">
        <v>14185.794377</v>
      </c>
      <c r="G95" s="289">
        <v>14185.794377</v>
      </c>
      <c r="H95" s="289"/>
    </row>
    <row r="96" spans="1:8" hidden="1" x14ac:dyDescent="0.25">
      <c r="A96" s="151" t="s">
        <v>40</v>
      </c>
      <c r="B96" s="4">
        <v>7</v>
      </c>
      <c r="C96" s="4">
        <v>1</v>
      </c>
      <c r="D96" s="5" t="s">
        <v>193</v>
      </c>
      <c r="E96" s="6">
        <v>200</v>
      </c>
      <c r="F96" s="289">
        <v>0</v>
      </c>
      <c r="G96" s="289"/>
      <c r="H96" s="289"/>
    </row>
    <row r="97" spans="1:8" x14ac:dyDescent="0.25">
      <c r="A97" s="151" t="s">
        <v>40</v>
      </c>
      <c r="B97" s="4">
        <v>7</v>
      </c>
      <c r="C97" s="4">
        <v>1</v>
      </c>
      <c r="D97" s="5" t="s">
        <v>193</v>
      </c>
      <c r="E97" s="6">
        <v>800</v>
      </c>
      <c r="F97" s="289">
        <v>400</v>
      </c>
      <c r="G97" s="289">
        <v>400</v>
      </c>
      <c r="H97" s="289">
        <v>0</v>
      </c>
    </row>
    <row r="98" spans="1:8" hidden="1" x14ac:dyDescent="0.25">
      <c r="A98" s="186" t="s">
        <v>31</v>
      </c>
      <c r="B98" s="56">
        <v>7</v>
      </c>
      <c r="C98" s="56">
        <v>1</v>
      </c>
      <c r="D98" s="57">
        <v>7950000</v>
      </c>
      <c r="E98" s="58">
        <v>410</v>
      </c>
      <c r="F98" s="295">
        <v>0</v>
      </c>
      <c r="G98" s="295">
        <v>0</v>
      </c>
      <c r="H98" s="295">
        <v>0</v>
      </c>
    </row>
    <row r="99" spans="1:8" x14ac:dyDescent="0.25">
      <c r="A99" s="152" t="s">
        <v>41</v>
      </c>
      <c r="B99" s="11">
        <v>7</v>
      </c>
      <c r="C99" s="11">
        <v>2</v>
      </c>
      <c r="D99" s="169" t="s">
        <v>183</v>
      </c>
      <c r="E99" s="12">
        <v>0</v>
      </c>
      <c r="F99" s="287">
        <v>135755.00009292932</v>
      </c>
      <c r="G99" s="287">
        <v>18025.205622929294</v>
      </c>
      <c r="H99" s="287">
        <v>117729.79447000002</v>
      </c>
    </row>
    <row r="100" spans="1:8" x14ac:dyDescent="0.25">
      <c r="A100" s="152" t="s">
        <v>42</v>
      </c>
      <c r="B100" s="11">
        <v>7</v>
      </c>
      <c r="C100" s="11">
        <v>2</v>
      </c>
      <c r="D100" s="169" t="s">
        <v>183</v>
      </c>
      <c r="E100" s="12">
        <v>0</v>
      </c>
      <c r="F100" s="287">
        <v>135755.00009292932</v>
      </c>
      <c r="G100" s="287">
        <v>18025.205622929294</v>
      </c>
      <c r="H100" s="287">
        <v>117729.79447000002</v>
      </c>
    </row>
    <row r="101" spans="1:8" x14ac:dyDescent="0.25">
      <c r="A101" s="151" t="s">
        <v>42</v>
      </c>
      <c r="B101" s="4">
        <v>7</v>
      </c>
      <c r="C101" s="4">
        <v>2</v>
      </c>
      <c r="D101" s="5" t="s">
        <v>194</v>
      </c>
      <c r="E101" s="6">
        <v>100</v>
      </c>
      <c r="F101" s="289">
        <v>8220</v>
      </c>
      <c r="G101" s="298">
        <v>8220</v>
      </c>
      <c r="H101" s="287"/>
    </row>
    <row r="102" spans="1:8" x14ac:dyDescent="0.25">
      <c r="A102" s="151" t="s">
        <v>42</v>
      </c>
      <c r="B102" s="4">
        <v>7</v>
      </c>
      <c r="C102" s="4">
        <v>2</v>
      </c>
      <c r="D102" s="5" t="s">
        <v>194</v>
      </c>
      <c r="E102" s="6">
        <v>200</v>
      </c>
      <c r="F102" s="289">
        <v>8900</v>
      </c>
      <c r="G102" s="289">
        <v>8900</v>
      </c>
      <c r="H102" s="289"/>
    </row>
    <row r="103" spans="1:8" x14ac:dyDescent="0.25">
      <c r="A103" s="151" t="s">
        <v>42</v>
      </c>
      <c r="B103" s="4">
        <v>7</v>
      </c>
      <c r="C103" s="4">
        <v>2</v>
      </c>
      <c r="D103" s="5" t="s">
        <v>194</v>
      </c>
      <c r="E103" s="6">
        <v>300</v>
      </c>
      <c r="F103" s="289">
        <v>407</v>
      </c>
      <c r="G103" s="289">
        <v>407</v>
      </c>
      <c r="H103" s="289"/>
    </row>
    <row r="104" spans="1:8" x14ac:dyDescent="0.25">
      <c r="A104" s="151" t="s">
        <v>42</v>
      </c>
      <c r="B104" s="4">
        <v>7</v>
      </c>
      <c r="C104" s="4">
        <v>2</v>
      </c>
      <c r="D104" s="5" t="s">
        <v>194</v>
      </c>
      <c r="E104" s="6">
        <v>800</v>
      </c>
      <c r="F104" s="289">
        <v>366</v>
      </c>
      <c r="G104" s="289">
        <v>366</v>
      </c>
      <c r="H104" s="289">
        <v>0</v>
      </c>
    </row>
    <row r="105" spans="1:8" x14ac:dyDescent="0.25">
      <c r="A105" s="151" t="s">
        <v>294</v>
      </c>
      <c r="B105" s="4">
        <v>7</v>
      </c>
      <c r="C105" s="4">
        <v>2</v>
      </c>
      <c r="D105" s="5" t="s">
        <v>380</v>
      </c>
      <c r="E105" s="6">
        <v>100</v>
      </c>
      <c r="F105" s="289">
        <v>24529.68</v>
      </c>
      <c r="G105" s="289"/>
      <c r="H105" s="289">
        <v>24529.68</v>
      </c>
    </row>
    <row r="106" spans="1:8" ht="36" x14ac:dyDescent="0.25">
      <c r="A106" s="66" t="s">
        <v>43</v>
      </c>
      <c r="B106" s="4">
        <v>7</v>
      </c>
      <c r="C106" s="4">
        <v>2</v>
      </c>
      <c r="D106" s="5" t="s">
        <v>381</v>
      </c>
      <c r="E106" s="6">
        <v>100</v>
      </c>
      <c r="F106" s="289">
        <v>79512.67</v>
      </c>
      <c r="G106" s="289"/>
      <c r="H106" s="289">
        <v>79512.67</v>
      </c>
    </row>
    <row r="107" spans="1:8" ht="1.5" hidden="1" customHeight="1" x14ac:dyDescent="0.25">
      <c r="A107" s="66" t="s">
        <v>346</v>
      </c>
      <c r="B107" s="4">
        <v>7</v>
      </c>
      <c r="C107" s="4">
        <v>2</v>
      </c>
      <c r="D107" s="5" t="s">
        <v>381</v>
      </c>
      <c r="E107" s="6">
        <v>200</v>
      </c>
      <c r="F107" s="289">
        <v>0</v>
      </c>
      <c r="G107" s="289">
        <v>0</v>
      </c>
      <c r="H107" s="289"/>
    </row>
    <row r="108" spans="1:8" x14ac:dyDescent="0.25">
      <c r="A108" s="66" t="s">
        <v>346</v>
      </c>
      <c r="B108" s="4">
        <v>7</v>
      </c>
      <c r="C108" s="4">
        <v>2</v>
      </c>
      <c r="D108" s="5" t="s">
        <v>382</v>
      </c>
      <c r="E108" s="6">
        <v>100</v>
      </c>
      <c r="F108" s="289">
        <v>279.577</v>
      </c>
      <c r="G108" s="134">
        <v>0</v>
      </c>
      <c r="H108" s="289">
        <v>279.577</v>
      </c>
    </row>
    <row r="109" spans="1:8" ht="36" x14ac:dyDescent="0.25">
      <c r="A109" s="66" t="s">
        <v>213</v>
      </c>
      <c r="B109" s="4">
        <v>7</v>
      </c>
      <c r="C109" s="4">
        <v>2</v>
      </c>
      <c r="D109" s="5" t="s">
        <v>383</v>
      </c>
      <c r="E109" s="6">
        <v>200</v>
      </c>
      <c r="F109" s="289">
        <v>11804.857747474747</v>
      </c>
      <c r="G109" s="289">
        <v>118.04857747474747</v>
      </c>
      <c r="H109" s="289">
        <v>11686.80917</v>
      </c>
    </row>
    <row r="110" spans="1:8" ht="36" x14ac:dyDescent="0.25">
      <c r="A110" s="66" t="s">
        <v>289</v>
      </c>
      <c r="B110" s="4">
        <v>7</v>
      </c>
      <c r="C110" s="4">
        <v>2</v>
      </c>
      <c r="D110" s="5" t="s">
        <v>384</v>
      </c>
      <c r="E110" s="6">
        <v>300</v>
      </c>
      <c r="F110" s="289">
        <v>1415.7045454545453</v>
      </c>
      <c r="G110" s="289">
        <v>14.157045454545454</v>
      </c>
      <c r="H110" s="289">
        <v>1401.5474999999999</v>
      </c>
    </row>
    <row r="111" spans="1:8" ht="36" hidden="1" x14ac:dyDescent="0.25">
      <c r="A111" s="66" t="s">
        <v>399</v>
      </c>
      <c r="B111" s="4">
        <v>7</v>
      </c>
      <c r="C111" s="4">
        <v>2</v>
      </c>
      <c r="D111" s="5">
        <v>0</v>
      </c>
      <c r="E111" s="6">
        <v>200</v>
      </c>
      <c r="F111" s="289">
        <v>0</v>
      </c>
      <c r="G111" s="289">
        <v>0</v>
      </c>
      <c r="H111" s="289"/>
    </row>
    <row r="112" spans="1:8" ht="24" x14ac:dyDescent="0.25">
      <c r="A112" s="66" t="s">
        <v>394</v>
      </c>
      <c r="B112" s="4">
        <v>7</v>
      </c>
      <c r="C112" s="4">
        <v>2</v>
      </c>
      <c r="D112" s="5" t="s">
        <v>400</v>
      </c>
      <c r="E112" s="6">
        <v>100</v>
      </c>
      <c r="F112" s="289">
        <v>319.51080000000002</v>
      </c>
      <c r="G112" s="289"/>
      <c r="H112" s="289">
        <v>319.51080000000002</v>
      </c>
    </row>
    <row r="113" spans="1:8" ht="24.75" x14ac:dyDescent="0.25">
      <c r="A113" s="152" t="s">
        <v>44</v>
      </c>
      <c r="B113" s="11">
        <v>7</v>
      </c>
      <c r="C113" s="11">
        <v>3</v>
      </c>
      <c r="D113" s="9">
        <v>9994239900</v>
      </c>
      <c r="E113" s="12">
        <v>0</v>
      </c>
      <c r="F113" s="288">
        <v>13663</v>
      </c>
      <c r="G113" s="288">
        <v>13663</v>
      </c>
      <c r="H113" s="288">
        <v>0</v>
      </c>
    </row>
    <row r="114" spans="1:8" hidden="1" x14ac:dyDescent="0.25">
      <c r="A114" s="151" t="s">
        <v>202</v>
      </c>
      <c r="B114" s="4">
        <v>7</v>
      </c>
      <c r="C114" s="4">
        <v>3</v>
      </c>
      <c r="D114" s="5" t="s">
        <v>205</v>
      </c>
      <c r="E114" s="6">
        <v>200</v>
      </c>
      <c r="F114" s="289">
        <v>0</v>
      </c>
      <c r="G114" s="289">
        <v>0</v>
      </c>
      <c r="H114" s="289"/>
    </row>
    <row r="115" spans="1:8" hidden="1" x14ac:dyDescent="0.25">
      <c r="A115" s="151" t="s">
        <v>202</v>
      </c>
      <c r="B115" s="4">
        <v>7</v>
      </c>
      <c r="C115" s="4">
        <v>2</v>
      </c>
      <c r="D115" s="5" t="s">
        <v>205</v>
      </c>
      <c r="E115" s="6">
        <v>400</v>
      </c>
      <c r="F115" s="289">
        <v>0</v>
      </c>
      <c r="G115" s="289"/>
      <c r="H115" s="289"/>
    </row>
    <row r="116" spans="1:8" hidden="1" x14ac:dyDescent="0.25">
      <c r="A116" s="151" t="s">
        <v>202</v>
      </c>
      <c r="B116" s="4">
        <v>7</v>
      </c>
      <c r="C116" s="4">
        <v>3</v>
      </c>
      <c r="D116" s="5" t="s">
        <v>205</v>
      </c>
      <c r="E116" s="6">
        <v>800</v>
      </c>
      <c r="F116" s="289">
        <v>0</v>
      </c>
      <c r="G116" s="289">
        <v>0</v>
      </c>
      <c r="H116" s="289">
        <v>0</v>
      </c>
    </row>
    <row r="117" spans="1:8" x14ac:dyDescent="0.25">
      <c r="A117" s="151" t="s">
        <v>203</v>
      </c>
      <c r="B117" s="4">
        <v>7</v>
      </c>
      <c r="C117" s="4">
        <v>3</v>
      </c>
      <c r="D117" s="5" t="s">
        <v>206</v>
      </c>
      <c r="E117" s="167">
        <v>100</v>
      </c>
      <c r="F117" s="289">
        <v>6678</v>
      </c>
      <c r="G117" s="291">
        <v>6678</v>
      </c>
      <c r="H117" s="291">
        <v>0</v>
      </c>
    </row>
    <row r="118" spans="1:8" x14ac:dyDescent="0.25">
      <c r="A118" s="151" t="s">
        <v>203</v>
      </c>
      <c r="B118" s="4">
        <v>7</v>
      </c>
      <c r="C118" s="4">
        <v>3</v>
      </c>
      <c r="D118" s="5" t="s">
        <v>206</v>
      </c>
      <c r="E118" s="167">
        <v>200</v>
      </c>
      <c r="F118" s="289">
        <v>135</v>
      </c>
      <c r="G118" s="291">
        <v>135</v>
      </c>
      <c r="H118" s="291">
        <v>0</v>
      </c>
    </row>
    <row r="119" spans="1:8" hidden="1" x14ac:dyDescent="0.25">
      <c r="A119" s="151" t="s">
        <v>203</v>
      </c>
      <c r="B119" s="4">
        <v>7</v>
      </c>
      <c r="C119" s="4">
        <v>3</v>
      </c>
      <c r="D119" s="5" t="s">
        <v>206</v>
      </c>
      <c r="E119" s="167">
        <v>800</v>
      </c>
      <c r="F119" s="289">
        <v>0</v>
      </c>
      <c r="G119" s="291">
        <v>0</v>
      </c>
      <c r="H119" s="291">
        <v>0</v>
      </c>
    </row>
    <row r="120" spans="1:8" hidden="1" x14ac:dyDescent="0.25">
      <c r="A120" s="151" t="s">
        <v>203</v>
      </c>
      <c r="B120" s="4">
        <v>7</v>
      </c>
      <c r="C120" s="4">
        <v>2</v>
      </c>
      <c r="D120" s="5" t="s">
        <v>206</v>
      </c>
      <c r="E120" s="167">
        <v>400</v>
      </c>
      <c r="F120" s="289">
        <v>0</v>
      </c>
      <c r="G120" s="291"/>
      <c r="H120" s="291"/>
    </row>
    <row r="121" spans="1:8" x14ac:dyDescent="0.25">
      <c r="A121" s="151" t="s">
        <v>204</v>
      </c>
      <c r="B121" s="4">
        <v>7</v>
      </c>
      <c r="C121" s="4">
        <v>3</v>
      </c>
      <c r="D121" s="5" t="s">
        <v>207</v>
      </c>
      <c r="E121" s="167">
        <v>600</v>
      </c>
      <c r="F121" s="289">
        <v>6850</v>
      </c>
      <c r="G121" s="291">
        <v>6850</v>
      </c>
      <c r="H121" s="291">
        <v>0</v>
      </c>
    </row>
    <row r="122" spans="1:8" hidden="1" x14ac:dyDescent="0.25">
      <c r="A122" s="151" t="s">
        <v>204</v>
      </c>
      <c r="B122" s="4">
        <v>7</v>
      </c>
      <c r="C122" s="4">
        <v>3</v>
      </c>
      <c r="D122" s="5" t="s">
        <v>207</v>
      </c>
      <c r="E122" s="167">
        <v>200</v>
      </c>
      <c r="F122" s="289">
        <v>0</v>
      </c>
      <c r="G122" s="291">
        <v>0</v>
      </c>
      <c r="H122" s="291"/>
    </row>
    <row r="123" spans="1:8" hidden="1" x14ac:dyDescent="0.25">
      <c r="A123" s="151" t="s">
        <v>204</v>
      </c>
      <c r="B123" s="4">
        <v>7</v>
      </c>
      <c r="C123" s="4">
        <v>2</v>
      </c>
      <c r="D123" s="5" t="s">
        <v>207</v>
      </c>
      <c r="E123" s="167">
        <v>400</v>
      </c>
      <c r="F123" s="289">
        <v>0</v>
      </c>
      <c r="G123" s="291"/>
      <c r="H123" s="291"/>
    </row>
    <row r="124" spans="1:8" ht="15" hidden="1" customHeight="1" x14ac:dyDescent="0.25">
      <c r="A124" s="151" t="s">
        <v>204</v>
      </c>
      <c r="B124" s="4">
        <v>7</v>
      </c>
      <c r="C124" s="4">
        <v>3</v>
      </c>
      <c r="D124" s="5" t="s">
        <v>207</v>
      </c>
      <c r="E124" s="167">
        <v>800</v>
      </c>
      <c r="F124" s="289">
        <v>0</v>
      </c>
      <c r="G124" s="291">
        <v>0</v>
      </c>
      <c r="H124" s="291">
        <v>0</v>
      </c>
    </row>
    <row r="125" spans="1:8" ht="36" hidden="1" x14ac:dyDescent="0.25">
      <c r="A125" s="187" t="s">
        <v>45</v>
      </c>
      <c r="B125" s="166">
        <v>7</v>
      </c>
      <c r="C125" s="166">
        <v>2</v>
      </c>
      <c r="D125" s="188">
        <v>4361200</v>
      </c>
      <c r="E125" s="167">
        <v>200</v>
      </c>
      <c r="F125" s="291">
        <v>0</v>
      </c>
      <c r="G125" s="291">
        <v>0</v>
      </c>
      <c r="H125" s="291">
        <v>0</v>
      </c>
    </row>
    <row r="126" spans="1:8" hidden="1" x14ac:dyDescent="0.25">
      <c r="A126" s="37" t="s">
        <v>31</v>
      </c>
      <c r="B126" s="13">
        <v>7</v>
      </c>
      <c r="C126" s="13">
        <v>2</v>
      </c>
      <c r="D126" s="14">
        <v>7950000</v>
      </c>
      <c r="E126" s="15">
        <v>410</v>
      </c>
      <c r="F126" s="294">
        <v>0</v>
      </c>
      <c r="G126" s="294">
        <v>0</v>
      </c>
      <c r="H126" s="294">
        <v>0</v>
      </c>
    </row>
    <row r="127" spans="1:8" x14ac:dyDescent="0.25">
      <c r="A127" s="152" t="s">
        <v>46</v>
      </c>
      <c r="B127" s="11">
        <v>7</v>
      </c>
      <c r="C127" s="11">
        <v>7</v>
      </c>
      <c r="D127" s="169" t="s">
        <v>183</v>
      </c>
      <c r="E127" s="12">
        <v>0</v>
      </c>
      <c r="F127" s="288">
        <v>546</v>
      </c>
      <c r="G127" s="288">
        <v>546</v>
      </c>
      <c r="H127" s="288">
        <v>0</v>
      </c>
    </row>
    <row r="128" spans="1:8" hidden="1" x14ac:dyDescent="0.25">
      <c r="A128" s="151" t="s">
        <v>47</v>
      </c>
      <c r="B128" s="4">
        <v>7</v>
      </c>
      <c r="C128" s="4">
        <v>7</v>
      </c>
      <c r="D128" s="5" t="s">
        <v>195</v>
      </c>
      <c r="E128" s="6">
        <v>200</v>
      </c>
      <c r="F128" s="289">
        <v>0</v>
      </c>
      <c r="G128" s="289">
        <v>0</v>
      </c>
      <c r="H128" s="289">
        <v>0</v>
      </c>
    </row>
    <row r="129" spans="1:8" hidden="1" x14ac:dyDescent="0.25">
      <c r="A129" s="151" t="s">
        <v>348</v>
      </c>
      <c r="B129" s="4">
        <v>7</v>
      </c>
      <c r="C129" s="4">
        <v>9</v>
      </c>
      <c r="D129" s="5" t="s">
        <v>386</v>
      </c>
      <c r="E129" s="6">
        <v>200</v>
      </c>
      <c r="F129" s="289">
        <v>0</v>
      </c>
      <c r="G129" s="289">
        <v>0</v>
      </c>
      <c r="H129" s="289"/>
    </row>
    <row r="130" spans="1:8" x14ac:dyDescent="0.25">
      <c r="A130" s="186" t="s">
        <v>352</v>
      </c>
      <c r="B130" s="56">
        <v>7</v>
      </c>
      <c r="C130" s="56">
        <v>7</v>
      </c>
      <c r="D130" s="5" t="s">
        <v>195</v>
      </c>
      <c r="E130" s="58">
        <v>100</v>
      </c>
      <c r="F130" s="295">
        <v>546</v>
      </c>
      <c r="G130" s="295">
        <v>546</v>
      </c>
      <c r="H130" s="295">
        <v>0</v>
      </c>
    </row>
    <row r="131" spans="1:8" x14ac:dyDescent="0.25">
      <c r="A131" s="152" t="s">
        <v>48</v>
      </c>
      <c r="B131" s="11">
        <v>7</v>
      </c>
      <c r="C131" s="11">
        <v>9</v>
      </c>
      <c r="D131" s="169" t="s">
        <v>183</v>
      </c>
      <c r="E131" s="12">
        <v>0</v>
      </c>
      <c r="F131" s="287">
        <v>7821</v>
      </c>
      <c r="G131" s="287">
        <v>7244</v>
      </c>
      <c r="H131" s="287">
        <v>577</v>
      </c>
    </row>
    <row r="132" spans="1:8" x14ac:dyDescent="0.25">
      <c r="A132" s="151" t="s">
        <v>11</v>
      </c>
      <c r="B132" s="4">
        <v>7</v>
      </c>
      <c r="C132" s="4">
        <v>9</v>
      </c>
      <c r="D132" s="5" t="s">
        <v>188</v>
      </c>
      <c r="E132" s="6">
        <v>100</v>
      </c>
      <c r="F132" s="289">
        <v>2707</v>
      </c>
      <c r="G132" s="289">
        <v>2707</v>
      </c>
      <c r="H132" s="289">
        <v>0</v>
      </c>
    </row>
    <row r="133" spans="1:8" hidden="1" x14ac:dyDescent="0.25">
      <c r="A133" s="151" t="s">
        <v>11</v>
      </c>
      <c r="B133" s="4">
        <v>7</v>
      </c>
      <c r="C133" s="4">
        <v>9</v>
      </c>
      <c r="D133" s="5" t="s">
        <v>188</v>
      </c>
      <c r="E133" s="6">
        <v>200</v>
      </c>
      <c r="F133" s="289">
        <v>0</v>
      </c>
      <c r="G133" s="289">
        <v>0</v>
      </c>
      <c r="H133" s="289">
        <v>0</v>
      </c>
    </row>
    <row r="134" spans="1:8" hidden="1" x14ac:dyDescent="0.25">
      <c r="A134" s="160" t="s">
        <v>11</v>
      </c>
      <c r="B134" s="56">
        <v>7</v>
      </c>
      <c r="C134" s="56">
        <v>9</v>
      </c>
      <c r="D134" s="57">
        <v>20400</v>
      </c>
      <c r="E134" s="58">
        <v>800</v>
      </c>
      <c r="F134" s="295">
        <v>0</v>
      </c>
      <c r="G134" s="295">
        <v>0</v>
      </c>
      <c r="H134" s="295">
        <v>0</v>
      </c>
    </row>
    <row r="135" spans="1:8" x14ac:dyDescent="0.25">
      <c r="A135" s="200" t="s">
        <v>209</v>
      </c>
      <c r="B135" s="4">
        <v>7</v>
      </c>
      <c r="C135" s="4">
        <v>9</v>
      </c>
      <c r="D135" s="5" t="s">
        <v>208</v>
      </c>
      <c r="E135" s="6">
        <v>100</v>
      </c>
      <c r="F135" s="289">
        <v>4522</v>
      </c>
      <c r="G135" s="289">
        <v>4522</v>
      </c>
      <c r="H135" s="289">
        <v>0</v>
      </c>
    </row>
    <row r="136" spans="1:8" ht="15.75" hidden="1" customHeight="1" x14ac:dyDescent="0.25">
      <c r="A136" s="200" t="s">
        <v>209</v>
      </c>
      <c r="B136" s="4">
        <v>7</v>
      </c>
      <c r="C136" s="4">
        <v>9</v>
      </c>
      <c r="D136" s="5" t="s">
        <v>208</v>
      </c>
      <c r="E136" s="6">
        <v>200</v>
      </c>
      <c r="F136" s="289">
        <v>0</v>
      </c>
      <c r="G136" s="289">
        <v>0</v>
      </c>
      <c r="H136" s="289">
        <v>0</v>
      </c>
    </row>
    <row r="137" spans="1:8" ht="18" customHeight="1" x14ac:dyDescent="0.25">
      <c r="A137" s="200" t="s">
        <v>209</v>
      </c>
      <c r="B137" s="4">
        <v>7</v>
      </c>
      <c r="C137" s="4">
        <v>9</v>
      </c>
      <c r="D137" s="5" t="s">
        <v>208</v>
      </c>
      <c r="E137" s="6">
        <v>800</v>
      </c>
      <c r="F137" s="289">
        <v>15</v>
      </c>
      <c r="G137" s="289">
        <v>15</v>
      </c>
      <c r="H137" s="289">
        <v>0</v>
      </c>
    </row>
    <row r="138" spans="1:8" hidden="1" x14ac:dyDescent="0.25">
      <c r="A138" s="200" t="s">
        <v>210</v>
      </c>
      <c r="B138" s="4">
        <v>7</v>
      </c>
      <c r="C138" s="4">
        <v>9</v>
      </c>
      <c r="D138" s="5" t="s">
        <v>211</v>
      </c>
      <c r="E138" s="6">
        <v>100</v>
      </c>
      <c r="F138" s="289">
        <v>0</v>
      </c>
      <c r="G138" s="289">
        <v>0</v>
      </c>
      <c r="H138" s="289">
        <v>0</v>
      </c>
    </row>
    <row r="139" spans="1:8" hidden="1" x14ac:dyDescent="0.25">
      <c r="A139" s="200" t="s">
        <v>210</v>
      </c>
      <c r="B139" s="4">
        <v>7</v>
      </c>
      <c r="C139" s="4">
        <v>9</v>
      </c>
      <c r="D139" s="5" t="s">
        <v>211</v>
      </c>
      <c r="E139" s="6">
        <v>200</v>
      </c>
      <c r="F139" s="289">
        <v>0</v>
      </c>
      <c r="G139" s="289">
        <v>0</v>
      </c>
      <c r="H139" s="289">
        <v>0</v>
      </c>
    </row>
    <row r="140" spans="1:8" hidden="1" x14ac:dyDescent="0.25">
      <c r="A140" s="200" t="s">
        <v>210</v>
      </c>
      <c r="B140" s="4">
        <v>7</v>
      </c>
      <c r="C140" s="4">
        <v>9</v>
      </c>
      <c r="D140" s="5" t="s">
        <v>211</v>
      </c>
      <c r="E140" s="6">
        <v>800</v>
      </c>
      <c r="F140" s="289">
        <v>0</v>
      </c>
      <c r="G140" s="289">
        <v>0</v>
      </c>
      <c r="H140" s="289">
        <v>0</v>
      </c>
    </row>
    <row r="141" spans="1:8" hidden="1" x14ac:dyDescent="0.25">
      <c r="A141" s="66" t="s">
        <v>260</v>
      </c>
      <c r="B141" s="4">
        <v>7</v>
      </c>
      <c r="C141" s="4">
        <v>9</v>
      </c>
      <c r="D141" s="5" t="s">
        <v>196</v>
      </c>
      <c r="E141" s="6">
        <v>200</v>
      </c>
      <c r="F141" s="375">
        <v>0</v>
      </c>
      <c r="G141" s="375">
        <v>0</v>
      </c>
      <c r="H141" s="289"/>
    </row>
    <row r="142" spans="1:8" x14ac:dyDescent="0.25">
      <c r="A142" s="366" t="s">
        <v>371</v>
      </c>
      <c r="B142" s="11">
        <v>7</v>
      </c>
      <c r="C142" s="11">
        <v>9</v>
      </c>
      <c r="D142" s="9">
        <v>1940977720</v>
      </c>
      <c r="E142" s="12">
        <v>100</v>
      </c>
      <c r="F142" s="288">
        <v>577</v>
      </c>
      <c r="G142" s="288">
        <v>0</v>
      </c>
      <c r="H142" s="288">
        <v>577</v>
      </c>
    </row>
    <row r="143" spans="1:8" ht="24.75" x14ac:dyDescent="0.25">
      <c r="A143" s="151" t="s">
        <v>20</v>
      </c>
      <c r="B143" s="4">
        <v>7</v>
      </c>
      <c r="C143" s="4">
        <v>9</v>
      </c>
      <c r="D143" s="5">
        <v>1940977720</v>
      </c>
      <c r="E143" s="6">
        <v>100</v>
      </c>
      <c r="F143" s="289">
        <v>557</v>
      </c>
      <c r="G143" s="289"/>
      <c r="H143" s="289">
        <v>557</v>
      </c>
    </row>
    <row r="144" spans="1:8" ht="24.75" x14ac:dyDescent="0.25">
      <c r="A144" s="151" t="s">
        <v>20</v>
      </c>
      <c r="B144" s="4">
        <v>7</v>
      </c>
      <c r="C144" s="4">
        <v>9</v>
      </c>
      <c r="D144" s="5">
        <v>1940977720</v>
      </c>
      <c r="E144" s="6">
        <v>200</v>
      </c>
      <c r="F144" s="289">
        <v>20</v>
      </c>
      <c r="G144" s="289"/>
      <c r="H144" s="289">
        <v>20</v>
      </c>
    </row>
    <row r="145" spans="1:8" x14ac:dyDescent="0.25">
      <c r="A145" s="152" t="s">
        <v>123</v>
      </c>
      <c r="B145" s="11">
        <v>8</v>
      </c>
      <c r="C145" s="11">
        <v>0</v>
      </c>
      <c r="D145" s="169" t="s">
        <v>183</v>
      </c>
      <c r="E145" s="12">
        <v>0</v>
      </c>
      <c r="F145" s="287">
        <v>27029</v>
      </c>
      <c r="G145" s="287">
        <v>27029</v>
      </c>
      <c r="H145" s="287">
        <v>0</v>
      </c>
    </row>
    <row r="146" spans="1:8" x14ac:dyDescent="0.25">
      <c r="A146" s="152" t="s">
        <v>50</v>
      </c>
      <c r="B146" s="11">
        <v>8</v>
      </c>
      <c r="C146" s="11">
        <v>1</v>
      </c>
      <c r="D146" s="169" t="s">
        <v>183</v>
      </c>
      <c r="E146" s="12">
        <v>0</v>
      </c>
      <c r="F146" s="287">
        <v>27029</v>
      </c>
      <c r="G146" s="287">
        <v>27029</v>
      </c>
      <c r="H146" s="287">
        <v>0</v>
      </c>
    </row>
    <row r="147" spans="1:8" ht="24.75" hidden="1" x14ac:dyDescent="0.25">
      <c r="A147" s="151" t="s">
        <v>349</v>
      </c>
      <c r="B147" s="4">
        <v>8</v>
      </c>
      <c r="C147" s="4">
        <v>1</v>
      </c>
      <c r="D147" s="165" t="s">
        <v>389</v>
      </c>
      <c r="E147" s="6">
        <v>200</v>
      </c>
      <c r="F147" s="289">
        <v>0</v>
      </c>
      <c r="G147" s="298">
        <v>0</v>
      </c>
      <c r="H147" s="298"/>
    </row>
    <row r="148" spans="1:8" hidden="1" x14ac:dyDescent="0.25">
      <c r="A148" s="152" t="s">
        <v>320</v>
      </c>
      <c r="B148" s="11">
        <v>8</v>
      </c>
      <c r="C148" s="11">
        <v>1</v>
      </c>
      <c r="D148" s="169" t="s">
        <v>321</v>
      </c>
      <c r="E148" s="6">
        <v>200</v>
      </c>
      <c r="F148" s="289">
        <v>0</v>
      </c>
      <c r="G148" s="298"/>
      <c r="H148" s="298"/>
    </row>
    <row r="149" spans="1:8" hidden="1" x14ac:dyDescent="0.25">
      <c r="A149" s="152" t="s">
        <v>354</v>
      </c>
      <c r="B149" s="4">
        <v>8</v>
      </c>
      <c r="C149" s="4">
        <v>1</v>
      </c>
      <c r="D149" s="169" t="s">
        <v>355</v>
      </c>
      <c r="E149" s="6">
        <v>200</v>
      </c>
      <c r="F149" s="289">
        <v>0</v>
      </c>
      <c r="G149" s="298">
        <v>0</v>
      </c>
      <c r="H149" s="298"/>
    </row>
    <row r="150" spans="1:8" x14ac:dyDescent="0.25">
      <c r="A150" s="151" t="s">
        <v>51</v>
      </c>
      <c r="B150" s="4">
        <v>8</v>
      </c>
      <c r="C150" s="4">
        <v>1</v>
      </c>
      <c r="D150" s="5" t="s">
        <v>197</v>
      </c>
      <c r="E150" s="6">
        <v>100</v>
      </c>
      <c r="F150" s="289">
        <v>5013</v>
      </c>
      <c r="G150" s="289">
        <v>5013</v>
      </c>
      <c r="H150" s="289">
        <v>0</v>
      </c>
    </row>
    <row r="151" spans="1:8" x14ac:dyDescent="0.25">
      <c r="A151" s="189" t="s">
        <v>51</v>
      </c>
      <c r="B151" s="166">
        <v>8</v>
      </c>
      <c r="C151" s="166">
        <v>1</v>
      </c>
      <c r="D151" s="5" t="s">
        <v>197</v>
      </c>
      <c r="E151" s="167">
        <v>200</v>
      </c>
      <c r="F151" s="291">
        <v>680</v>
      </c>
      <c r="G151" s="291">
        <v>680</v>
      </c>
      <c r="H151" s="291">
        <v>0</v>
      </c>
    </row>
    <row r="152" spans="1:8" hidden="1" x14ac:dyDescent="0.25">
      <c r="A152" s="33" t="s">
        <v>51</v>
      </c>
      <c r="B152" s="13">
        <v>8</v>
      </c>
      <c r="C152" s="13">
        <v>1</v>
      </c>
      <c r="D152" s="5" t="s">
        <v>197</v>
      </c>
      <c r="E152" s="15">
        <v>800</v>
      </c>
      <c r="F152" s="294">
        <v>0</v>
      </c>
      <c r="G152" s="294">
        <v>0</v>
      </c>
      <c r="H152" s="294">
        <v>0</v>
      </c>
    </row>
    <row r="153" spans="1:8" x14ac:dyDescent="0.25">
      <c r="A153" s="151" t="s">
        <v>52</v>
      </c>
      <c r="B153" s="4">
        <v>8</v>
      </c>
      <c r="C153" s="4">
        <v>1</v>
      </c>
      <c r="D153" s="5" t="s">
        <v>198</v>
      </c>
      <c r="E153" s="6">
        <v>100</v>
      </c>
      <c r="F153" s="289">
        <v>5172</v>
      </c>
      <c r="G153" s="289">
        <v>5172</v>
      </c>
      <c r="H153" s="289">
        <v>0</v>
      </c>
    </row>
    <row r="154" spans="1:8" x14ac:dyDescent="0.25">
      <c r="A154" s="151" t="s">
        <v>52</v>
      </c>
      <c r="B154" s="4">
        <v>8</v>
      </c>
      <c r="C154" s="4">
        <v>1</v>
      </c>
      <c r="D154" s="5" t="s">
        <v>198</v>
      </c>
      <c r="E154" s="6">
        <v>200</v>
      </c>
      <c r="F154" s="289">
        <v>30</v>
      </c>
      <c r="G154" s="289">
        <v>30</v>
      </c>
      <c r="H154" s="289">
        <v>0</v>
      </c>
    </row>
    <row r="155" spans="1:8" hidden="1" x14ac:dyDescent="0.25">
      <c r="A155" s="160" t="s">
        <v>52</v>
      </c>
      <c r="B155" s="56">
        <v>8</v>
      </c>
      <c r="C155" s="56">
        <v>1</v>
      </c>
      <c r="D155" s="5" t="s">
        <v>198</v>
      </c>
      <c r="E155" s="58">
        <v>800</v>
      </c>
      <c r="F155" s="295">
        <v>0</v>
      </c>
      <c r="G155" s="295">
        <v>0</v>
      </c>
      <c r="H155" s="295">
        <v>0</v>
      </c>
    </row>
    <row r="156" spans="1:8" ht="24.75" x14ac:dyDescent="0.25">
      <c r="A156" s="151" t="s">
        <v>53</v>
      </c>
      <c r="B156" s="4">
        <v>8</v>
      </c>
      <c r="C156" s="4">
        <v>1</v>
      </c>
      <c r="D156" s="5" t="s">
        <v>199</v>
      </c>
      <c r="E156" s="6">
        <v>100</v>
      </c>
      <c r="F156" s="289">
        <v>15800</v>
      </c>
      <c r="G156" s="289">
        <v>15800</v>
      </c>
      <c r="H156" s="299">
        <v>0</v>
      </c>
    </row>
    <row r="157" spans="1:8" ht="24.75" x14ac:dyDescent="0.25">
      <c r="A157" s="151" t="s">
        <v>53</v>
      </c>
      <c r="B157" s="4">
        <v>8</v>
      </c>
      <c r="C157" s="4">
        <v>1</v>
      </c>
      <c r="D157" s="5" t="s">
        <v>199</v>
      </c>
      <c r="E157" s="6">
        <v>200</v>
      </c>
      <c r="F157" s="289">
        <v>300</v>
      </c>
      <c r="G157" s="289">
        <v>300</v>
      </c>
      <c r="H157" s="299">
        <v>0</v>
      </c>
    </row>
    <row r="158" spans="1:8" ht="24.75" x14ac:dyDescent="0.25">
      <c r="A158" s="189" t="s">
        <v>53</v>
      </c>
      <c r="B158" s="166">
        <v>8</v>
      </c>
      <c r="C158" s="166">
        <v>1</v>
      </c>
      <c r="D158" s="5" t="s">
        <v>199</v>
      </c>
      <c r="E158" s="167">
        <v>800</v>
      </c>
      <c r="F158" s="291">
        <v>34</v>
      </c>
      <c r="G158" s="291">
        <v>34</v>
      </c>
      <c r="H158" s="300">
        <v>0</v>
      </c>
    </row>
    <row r="159" spans="1:8" ht="24" hidden="1" x14ac:dyDescent="0.25">
      <c r="A159" s="36" t="s">
        <v>350</v>
      </c>
      <c r="B159" s="4">
        <v>8</v>
      </c>
      <c r="C159" s="4">
        <v>1</v>
      </c>
      <c r="D159" s="5" t="s">
        <v>387</v>
      </c>
      <c r="E159" s="6">
        <v>240</v>
      </c>
      <c r="F159" s="293">
        <v>0</v>
      </c>
      <c r="G159" s="293">
        <v>0</v>
      </c>
      <c r="H159" s="301"/>
    </row>
    <row r="160" spans="1:8" hidden="1" x14ac:dyDescent="0.25">
      <c r="A160" s="155" t="s">
        <v>175</v>
      </c>
      <c r="B160" s="11">
        <v>8</v>
      </c>
      <c r="C160" s="11">
        <v>1</v>
      </c>
      <c r="D160" s="9">
        <v>4500000000</v>
      </c>
      <c r="E160" s="12">
        <v>0</v>
      </c>
      <c r="F160" s="296">
        <v>0</v>
      </c>
      <c r="G160" s="296">
        <v>0</v>
      </c>
      <c r="H160" s="302">
        <v>0</v>
      </c>
    </row>
    <row r="161" spans="1:8" hidden="1" x14ac:dyDescent="0.25">
      <c r="A161" s="37" t="s">
        <v>176</v>
      </c>
      <c r="B161" s="13">
        <v>8</v>
      </c>
      <c r="C161" s="13">
        <v>1</v>
      </c>
      <c r="D161" s="14">
        <v>4500000000</v>
      </c>
      <c r="E161" s="15">
        <v>200</v>
      </c>
      <c r="F161" s="294">
        <v>0</v>
      </c>
      <c r="G161" s="294">
        <v>0</v>
      </c>
      <c r="H161" s="303">
        <v>0</v>
      </c>
    </row>
    <row r="162" spans="1:8" ht="24.75" hidden="1" x14ac:dyDescent="0.25">
      <c r="A162" s="152" t="s">
        <v>124</v>
      </c>
      <c r="B162" s="11">
        <v>8</v>
      </c>
      <c r="C162" s="11">
        <v>4</v>
      </c>
      <c r="D162" s="169" t="s">
        <v>183</v>
      </c>
      <c r="E162" s="12">
        <v>0</v>
      </c>
      <c r="F162" s="288">
        <v>0</v>
      </c>
      <c r="G162" s="288">
        <v>0</v>
      </c>
      <c r="H162" s="288">
        <v>0</v>
      </c>
    </row>
    <row r="163" spans="1:8" hidden="1" x14ac:dyDescent="0.25">
      <c r="A163" s="151" t="s">
        <v>11</v>
      </c>
      <c r="B163" s="4">
        <v>8</v>
      </c>
      <c r="C163" s="4">
        <v>4</v>
      </c>
      <c r="D163" s="5" t="s">
        <v>188</v>
      </c>
      <c r="E163" s="6">
        <v>100</v>
      </c>
      <c r="F163" s="289">
        <v>0</v>
      </c>
      <c r="G163" s="289"/>
      <c r="H163" s="299">
        <v>0</v>
      </c>
    </row>
    <row r="164" spans="1:8" hidden="1" x14ac:dyDescent="0.25">
      <c r="A164" s="151" t="s">
        <v>11</v>
      </c>
      <c r="B164" s="4">
        <v>8</v>
      </c>
      <c r="C164" s="4">
        <v>4</v>
      </c>
      <c r="D164" s="5" t="s">
        <v>188</v>
      </c>
      <c r="E164" s="6">
        <v>200</v>
      </c>
      <c r="F164" s="289">
        <v>0</v>
      </c>
      <c r="G164" s="289"/>
      <c r="H164" s="299">
        <v>0</v>
      </c>
    </row>
    <row r="165" spans="1:8" ht="36" hidden="1" x14ac:dyDescent="0.25">
      <c r="A165" s="190" t="s">
        <v>49</v>
      </c>
      <c r="B165" s="166">
        <v>8</v>
      </c>
      <c r="C165" s="166">
        <v>4</v>
      </c>
      <c r="D165" s="188">
        <v>4529900</v>
      </c>
      <c r="E165" s="167"/>
      <c r="F165" s="291">
        <v>0</v>
      </c>
      <c r="G165" s="291">
        <v>0</v>
      </c>
      <c r="H165" s="291">
        <v>0</v>
      </c>
    </row>
    <row r="166" spans="1:8" hidden="1" x14ac:dyDescent="0.25">
      <c r="A166" s="37" t="s">
        <v>31</v>
      </c>
      <c r="B166" s="13">
        <v>8</v>
      </c>
      <c r="C166" s="13">
        <v>4</v>
      </c>
      <c r="D166" s="14">
        <v>7950000</v>
      </c>
      <c r="E166" s="15"/>
      <c r="F166" s="293">
        <v>0</v>
      </c>
      <c r="G166" s="293">
        <v>0</v>
      </c>
      <c r="H166" s="294">
        <v>0</v>
      </c>
    </row>
    <row r="167" spans="1:8" ht="15.75" hidden="1" thickBot="1" x14ac:dyDescent="0.3">
      <c r="A167" s="29" t="s">
        <v>125</v>
      </c>
      <c r="B167" s="1">
        <v>9</v>
      </c>
      <c r="C167" s="1">
        <v>0</v>
      </c>
      <c r="D167" s="2">
        <v>0</v>
      </c>
      <c r="E167" s="3">
        <v>0</v>
      </c>
      <c r="F167" s="304">
        <v>0</v>
      </c>
      <c r="G167" s="304">
        <v>0</v>
      </c>
      <c r="H167" s="304">
        <v>0</v>
      </c>
    </row>
    <row r="168" spans="1:8" hidden="1" x14ac:dyDescent="0.25">
      <c r="A168" s="34" t="s">
        <v>56</v>
      </c>
      <c r="B168" s="19">
        <v>9</v>
      </c>
      <c r="C168" s="19">
        <v>1</v>
      </c>
      <c r="D168" s="20">
        <v>0</v>
      </c>
      <c r="E168" s="21">
        <v>0</v>
      </c>
      <c r="F168" s="290">
        <v>0</v>
      </c>
      <c r="G168" s="290">
        <v>0</v>
      </c>
      <c r="H168" s="290">
        <v>0</v>
      </c>
    </row>
    <row r="169" spans="1:8" hidden="1" x14ac:dyDescent="0.25">
      <c r="A169" s="30" t="s">
        <v>57</v>
      </c>
      <c r="B169" s="4">
        <v>9</v>
      </c>
      <c r="C169" s="4">
        <v>1</v>
      </c>
      <c r="D169" s="5">
        <v>4709900</v>
      </c>
      <c r="E169" s="6"/>
      <c r="F169" s="293">
        <v>0</v>
      </c>
      <c r="G169" s="293"/>
      <c r="H169" s="293"/>
    </row>
    <row r="170" spans="1:8" hidden="1" x14ac:dyDescent="0.25">
      <c r="A170" s="104" t="s">
        <v>62</v>
      </c>
      <c r="B170" s="4">
        <v>9</v>
      </c>
      <c r="C170" s="4">
        <v>1</v>
      </c>
      <c r="D170" s="5">
        <v>4709900</v>
      </c>
      <c r="E170" s="6"/>
      <c r="F170" s="293">
        <v>0</v>
      </c>
      <c r="G170" s="293"/>
      <c r="H170" s="293"/>
    </row>
    <row r="171" spans="1:8" hidden="1" x14ac:dyDescent="0.25">
      <c r="A171" s="32" t="s">
        <v>59</v>
      </c>
      <c r="B171" s="11">
        <v>9</v>
      </c>
      <c r="C171" s="11">
        <v>2</v>
      </c>
      <c r="D171" s="9">
        <v>0</v>
      </c>
      <c r="E171" s="12">
        <v>0</v>
      </c>
      <c r="F171" s="305">
        <v>0</v>
      </c>
      <c r="G171" s="305">
        <v>0</v>
      </c>
      <c r="H171" s="305">
        <v>0</v>
      </c>
    </row>
    <row r="172" spans="1:8" hidden="1" x14ac:dyDescent="0.25">
      <c r="A172" s="30" t="s">
        <v>60</v>
      </c>
      <c r="B172" s="4">
        <v>9</v>
      </c>
      <c r="C172" s="4">
        <v>2</v>
      </c>
      <c r="D172" s="5">
        <v>4719900</v>
      </c>
      <c r="E172" s="6"/>
      <c r="F172" s="293">
        <v>0</v>
      </c>
      <c r="G172" s="293"/>
      <c r="H172" s="293"/>
    </row>
    <row r="173" spans="1:8" hidden="1" x14ac:dyDescent="0.25">
      <c r="A173" s="30" t="s">
        <v>61</v>
      </c>
      <c r="B173" s="4">
        <v>9</v>
      </c>
      <c r="C173" s="4">
        <v>2</v>
      </c>
      <c r="D173" s="5">
        <v>4789900</v>
      </c>
      <c r="E173" s="6"/>
      <c r="F173" s="293">
        <v>0</v>
      </c>
      <c r="G173" s="293"/>
      <c r="H173" s="293">
        <v>0</v>
      </c>
    </row>
    <row r="174" spans="1:8" ht="48" hidden="1" x14ac:dyDescent="0.25">
      <c r="A174" s="36" t="s">
        <v>58</v>
      </c>
      <c r="B174" s="4">
        <v>9</v>
      </c>
      <c r="C174" s="4">
        <v>2</v>
      </c>
      <c r="D174" s="5">
        <v>4719900</v>
      </c>
      <c r="E174" s="6"/>
      <c r="F174" s="293">
        <v>0</v>
      </c>
      <c r="G174" s="293"/>
      <c r="H174" s="293"/>
    </row>
    <row r="175" spans="1:8" hidden="1" x14ac:dyDescent="0.25">
      <c r="A175" s="30" t="s">
        <v>31</v>
      </c>
      <c r="B175" s="4">
        <v>9</v>
      </c>
      <c r="C175" s="4">
        <v>2</v>
      </c>
      <c r="D175" s="5">
        <v>7950000</v>
      </c>
      <c r="E175" s="6"/>
      <c r="F175" s="293">
        <v>0</v>
      </c>
      <c r="G175" s="293"/>
      <c r="H175" s="293"/>
    </row>
    <row r="176" spans="1:8" hidden="1" x14ac:dyDescent="0.25">
      <c r="A176" s="32" t="s">
        <v>62</v>
      </c>
      <c r="B176" s="11">
        <v>9</v>
      </c>
      <c r="C176" s="11">
        <v>4</v>
      </c>
      <c r="D176" s="9">
        <v>0</v>
      </c>
      <c r="E176" s="12">
        <v>0</v>
      </c>
      <c r="F176" s="306">
        <v>0</v>
      </c>
      <c r="G176" s="306">
        <v>0</v>
      </c>
      <c r="H176" s="306">
        <v>0</v>
      </c>
    </row>
    <row r="177" spans="1:8" hidden="1" x14ac:dyDescent="0.25">
      <c r="A177" s="36" t="s">
        <v>62</v>
      </c>
      <c r="B177" s="4">
        <v>9</v>
      </c>
      <c r="C177" s="4">
        <v>4</v>
      </c>
      <c r="D177" s="5">
        <v>4709900</v>
      </c>
      <c r="E177" s="6"/>
      <c r="F177" s="293">
        <v>0</v>
      </c>
      <c r="G177" s="293"/>
      <c r="H177" s="307"/>
    </row>
    <row r="178" spans="1:8" ht="48" hidden="1" x14ac:dyDescent="0.25">
      <c r="A178" s="36" t="s">
        <v>58</v>
      </c>
      <c r="B178" s="4">
        <v>9</v>
      </c>
      <c r="C178" s="4">
        <v>4</v>
      </c>
      <c r="D178" s="5">
        <v>4709900</v>
      </c>
      <c r="E178" s="6"/>
      <c r="F178" s="293">
        <v>0</v>
      </c>
      <c r="G178" s="293"/>
      <c r="H178" s="307"/>
    </row>
    <row r="179" spans="1:8" ht="24.75" hidden="1" x14ac:dyDescent="0.25">
      <c r="A179" s="32" t="s">
        <v>63</v>
      </c>
      <c r="B179" s="11">
        <v>9</v>
      </c>
      <c r="C179" s="11">
        <v>9</v>
      </c>
      <c r="D179" s="9">
        <v>0</v>
      </c>
      <c r="E179" s="12">
        <v>0</v>
      </c>
      <c r="F179" s="305">
        <v>0</v>
      </c>
      <c r="G179" s="305">
        <v>0</v>
      </c>
      <c r="H179" s="305">
        <v>0</v>
      </c>
    </row>
    <row r="180" spans="1:8" hidden="1" x14ac:dyDescent="0.25">
      <c r="A180" s="33" t="s">
        <v>31</v>
      </c>
      <c r="B180" s="13">
        <v>9</v>
      </c>
      <c r="C180" s="13">
        <v>9</v>
      </c>
      <c r="D180" s="14">
        <v>7950000</v>
      </c>
      <c r="E180" s="15"/>
      <c r="F180" s="294">
        <v>0</v>
      </c>
      <c r="G180" s="294"/>
      <c r="H180" s="294"/>
    </row>
    <row r="181" spans="1:8" x14ac:dyDescent="0.25">
      <c r="A181" s="81" t="s">
        <v>64</v>
      </c>
      <c r="B181" s="7">
        <v>10</v>
      </c>
      <c r="C181" s="7">
        <v>0</v>
      </c>
      <c r="D181" s="169" t="s">
        <v>183</v>
      </c>
      <c r="E181" s="45">
        <v>0</v>
      </c>
      <c r="F181" s="287">
        <v>12691.7</v>
      </c>
      <c r="G181" s="287">
        <v>3000</v>
      </c>
      <c r="H181" s="287">
        <v>9691.7000000000007</v>
      </c>
    </row>
    <row r="182" spans="1:8" x14ac:dyDescent="0.25">
      <c r="A182" s="81" t="s">
        <v>65</v>
      </c>
      <c r="B182" s="7">
        <v>10</v>
      </c>
      <c r="C182" s="7">
        <v>1</v>
      </c>
      <c r="D182" s="169" t="s">
        <v>183</v>
      </c>
      <c r="E182" s="45">
        <v>0</v>
      </c>
      <c r="F182" s="287">
        <v>3000</v>
      </c>
      <c r="G182" s="287">
        <v>3000</v>
      </c>
      <c r="H182" s="287">
        <v>0</v>
      </c>
    </row>
    <row r="183" spans="1:8" ht="24.75" x14ac:dyDescent="0.25">
      <c r="A183" s="199" t="s">
        <v>66</v>
      </c>
      <c r="B183" s="24">
        <v>10</v>
      </c>
      <c r="C183" s="24">
        <v>1</v>
      </c>
      <c r="D183" s="202">
        <v>9994910100</v>
      </c>
      <c r="E183" s="68">
        <v>300</v>
      </c>
      <c r="F183" s="289">
        <v>3000</v>
      </c>
      <c r="G183" s="289">
        <v>3000</v>
      </c>
      <c r="H183" s="289">
        <v>0</v>
      </c>
    </row>
    <row r="184" spans="1:8" hidden="1" x14ac:dyDescent="0.25">
      <c r="A184" s="81" t="s">
        <v>67</v>
      </c>
      <c r="B184" s="7">
        <v>10</v>
      </c>
      <c r="C184" s="7">
        <v>3</v>
      </c>
      <c r="D184" s="169" t="s">
        <v>183</v>
      </c>
      <c r="E184" s="45">
        <v>0</v>
      </c>
      <c r="F184" s="287">
        <v>0</v>
      </c>
      <c r="G184" s="287">
        <v>0</v>
      </c>
      <c r="H184" s="287">
        <v>0</v>
      </c>
    </row>
    <row r="185" spans="1:8" ht="24" hidden="1" x14ac:dyDescent="0.25">
      <c r="A185" s="186" t="s">
        <v>126</v>
      </c>
      <c r="B185" s="191">
        <v>10</v>
      </c>
      <c r="C185" s="192">
        <v>3</v>
      </c>
      <c r="D185" s="193">
        <v>5054600</v>
      </c>
      <c r="E185" s="194"/>
      <c r="F185" s="295">
        <v>0</v>
      </c>
      <c r="G185" s="295"/>
      <c r="H185" s="295">
        <v>0</v>
      </c>
    </row>
    <row r="186" spans="1:8" ht="36" hidden="1" x14ac:dyDescent="0.25">
      <c r="A186" s="66" t="s">
        <v>68</v>
      </c>
      <c r="B186" s="24">
        <v>10</v>
      </c>
      <c r="C186" s="24">
        <v>3</v>
      </c>
      <c r="D186" s="202">
        <v>2210872011</v>
      </c>
      <c r="E186" s="68">
        <v>600</v>
      </c>
      <c r="F186" s="289">
        <v>0</v>
      </c>
      <c r="G186" s="289">
        <v>0</v>
      </c>
      <c r="H186" s="289"/>
    </row>
    <row r="187" spans="1:8" x14ac:dyDescent="0.25">
      <c r="A187" s="31" t="s">
        <v>69</v>
      </c>
      <c r="B187" s="7">
        <v>10</v>
      </c>
      <c r="C187" s="8">
        <v>4</v>
      </c>
      <c r="D187" s="169" t="s">
        <v>183</v>
      </c>
      <c r="E187" s="10">
        <v>0</v>
      </c>
      <c r="F187" s="296">
        <v>9691.7000000000007</v>
      </c>
      <c r="G187" s="296">
        <v>0</v>
      </c>
      <c r="H187" s="296">
        <v>9691.7000000000007</v>
      </c>
    </row>
    <row r="188" spans="1:8" ht="48" hidden="1" x14ac:dyDescent="0.25">
      <c r="A188" s="36" t="s">
        <v>127</v>
      </c>
      <c r="B188" s="24">
        <v>10</v>
      </c>
      <c r="C188" s="25">
        <v>4</v>
      </c>
      <c r="D188" s="26">
        <v>2250050820</v>
      </c>
      <c r="E188" s="27">
        <v>400</v>
      </c>
      <c r="F188" s="293">
        <v>0</v>
      </c>
      <c r="G188" s="293"/>
      <c r="H188" s="293"/>
    </row>
    <row r="189" spans="1:8" ht="15.75" customHeight="1" x14ac:dyDescent="0.25">
      <c r="A189" s="36" t="s">
        <v>127</v>
      </c>
      <c r="B189" s="24">
        <v>10</v>
      </c>
      <c r="C189" s="25">
        <v>4</v>
      </c>
      <c r="D189" s="26" t="s">
        <v>388</v>
      </c>
      <c r="E189" s="27">
        <v>400</v>
      </c>
      <c r="F189" s="293">
        <v>2027.4</v>
      </c>
      <c r="G189" s="293"/>
      <c r="H189" s="293">
        <v>2027.4</v>
      </c>
    </row>
    <row r="190" spans="1:8" ht="60" x14ac:dyDescent="0.25">
      <c r="A190" s="155" t="s">
        <v>70</v>
      </c>
      <c r="B190" s="7">
        <v>10</v>
      </c>
      <c r="C190" s="8">
        <v>4</v>
      </c>
      <c r="D190" s="169" t="s">
        <v>183</v>
      </c>
      <c r="E190" s="10">
        <v>300</v>
      </c>
      <c r="F190" s="296">
        <v>7664.3</v>
      </c>
      <c r="G190" s="296">
        <v>0</v>
      </c>
      <c r="H190" s="296">
        <v>7664.3</v>
      </c>
    </row>
    <row r="191" spans="1:8" ht="24.75" customHeight="1" x14ac:dyDescent="0.25">
      <c r="A191" s="37" t="s">
        <v>177</v>
      </c>
      <c r="B191" s="24">
        <v>10</v>
      </c>
      <c r="C191" s="25">
        <v>4</v>
      </c>
      <c r="D191" s="61">
        <v>2240271540</v>
      </c>
      <c r="E191" s="27">
        <v>300</v>
      </c>
      <c r="F191" s="293">
        <v>1186.3</v>
      </c>
      <c r="G191" s="293"/>
      <c r="H191" s="293">
        <v>1186.3</v>
      </c>
    </row>
    <row r="192" spans="1:8" ht="24" x14ac:dyDescent="0.25">
      <c r="A192" s="37" t="s">
        <v>71</v>
      </c>
      <c r="B192" s="16">
        <v>10</v>
      </c>
      <c r="C192" s="17">
        <v>4</v>
      </c>
      <c r="D192" s="182">
        <v>2240281520</v>
      </c>
      <c r="E192" s="18">
        <v>300</v>
      </c>
      <c r="F192" s="294">
        <v>6478</v>
      </c>
      <c r="G192" s="294"/>
      <c r="H192" s="294">
        <v>6478</v>
      </c>
    </row>
    <row r="193" spans="1:8" hidden="1" x14ac:dyDescent="0.25">
      <c r="A193" s="37" t="s">
        <v>215</v>
      </c>
      <c r="B193" s="16">
        <v>10</v>
      </c>
      <c r="C193" s="17">
        <v>4</v>
      </c>
      <c r="D193" s="182">
        <v>2240281530</v>
      </c>
      <c r="E193" s="18">
        <v>300</v>
      </c>
      <c r="F193" s="294">
        <v>0</v>
      </c>
      <c r="G193" s="294"/>
      <c r="H193" s="294">
        <v>0</v>
      </c>
    </row>
    <row r="194" spans="1:8" hidden="1" x14ac:dyDescent="0.25">
      <c r="A194" s="333" t="s">
        <v>345</v>
      </c>
      <c r="B194" s="334">
        <v>10</v>
      </c>
      <c r="C194" s="335">
        <v>6</v>
      </c>
      <c r="D194" s="9">
        <v>2240277740</v>
      </c>
      <c r="E194" s="336">
        <v>0</v>
      </c>
      <c r="F194" s="337">
        <v>0</v>
      </c>
      <c r="G194" s="337">
        <v>0</v>
      </c>
      <c r="H194" s="337">
        <v>0</v>
      </c>
    </row>
    <row r="195" spans="1:8" ht="24.75" hidden="1" x14ac:dyDescent="0.25">
      <c r="A195" s="151" t="s">
        <v>21</v>
      </c>
      <c r="B195" s="4">
        <v>10</v>
      </c>
      <c r="C195" s="4">
        <v>6</v>
      </c>
      <c r="D195" s="5">
        <v>2240277740</v>
      </c>
      <c r="E195" s="6">
        <v>100</v>
      </c>
      <c r="F195" s="289">
        <v>0</v>
      </c>
      <c r="G195" s="289">
        <v>0</v>
      </c>
      <c r="H195" s="289">
        <v>0</v>
      </c>
    </row>
    <row r="196" spans="1:8" ht="24.75" hidden="1" x14ac:dyDescent="0.25">
      <c r="A196" s="151" t="s">
        <v>21</v>
      </c>
      <c r="B196" s="4">
        <v>10</v>
      </c>
      <c r="C196" s="4">
        <v>6</v>
      </c>
      <c r="D196" s="5">
        <v>2240277740</v>
      </c>
      <c r="E196" s="6">
        <v>200</v>
      </c>
      <c r="F196" s="289">
        <v>0</v>
      </c>
      <c r="G196" s="289">
        <v>0</v>
      </c>
      <c r="H196" s="289">
        <v>0</v>
      </c>
    </row>
    <row r="197" spans="1:8" x14ac:dyDescent="0.25">
      <c r="A197" s="203" t="s">
        <v>128</v>
      </c>
      <c r="B197" s="7">
        <v>11</v>
      </c>
      <c r="C197" s="7">
        <v>0</v>
      </c>
      <c r="D197" s="169" t="s">
        <v>183</v>
      </c>
      <c r="E197" s="45">
        <v>0</v>
      </c>
      <c r="F197" s="287">
        <v>21818</v>
      </c>
      <c r="G197" s="287">
        <v>21818</v>
      </c>
      <c r="H197" s="287">
        <v>0</v>
      </c>
    </row>
    <row r="198" spans="1:8" x14ac:dyDescent="0.25">
      <c r="A198" s="203" t="s">
        <v>129</v>
      </c>
      <c r="B198" s="7">
        <v>11</v>
      </c>
      <c r="C198" s="7">
        <v>1</v>
      </c>
      <c r="D198" s="169" t="s">
        <v>183</v>
      </c>
      <c r="E198" s="45">
        <v>0</v>
      </c>
      <c r="F198" s="288">
        <v>1276</v>
      </c>
      <c r="G198" s="288">
        <v>1276</v>
      </c>
      <c r="H198" s="288">
        <v>0</v>
      </c>
    </row>
    <row r="199" spans="1:8" x14ac:dyDescent="0.25">
      <c r="A199" s="338" t="s">
        <v>353</v>
      </c>
      <c r="B199" s="24">
        <v>11</v>
      </c>
      <c r="C199" s="24">
        <v>1</v>
      </c>
      <c r="D199" s="67" t="s">
        <v>200</v>
      </c>
      <c r="E199" s="68">
        <v>100</v>
      </c>
      <c r="F199" s="289">
        <v>546</v>
      </c>
      <c r="G199" s="289">
        <v>546</v>
      </c>
      <c r="H199" s="289"/>
    </row>
    <row r="200" spans="1:8" ht="24" x14ac:dyDescent="0.25">
      <c r="A200" s="66" t="s">
        <v>130</v>
      </c>
      <c r="B200" s="24">
        <v>11</v>
      </c>
      <c r="C200" s="24">
        <v>1</v>
      </c>
      <c r="D200" s="67" t="s">
        <v>200</v>
      </c>
      <c r="E200" s="68">
        <v>200</v>
      </c>
      <c r="F200" s="289">
        <v>730</v>
      </c>
      <c r="G200" s="289">
        <v>730</v>
      </c>
      <c r="H200" s="289">
        <v>0</v>
      </c>
    </row>
    <row r="201" spans="1:8" x14ac:dyDescent="0.25">
      <c r="A201" s="152" t="s">
        <v>202</v>
      </c>
      <c r="B201" s="23">
        <v>11</v>
      </c>
      <c r="C201" s="59">
        <v>3</v>
      </c>
      <c r="D201" s="195">
        <v>0</v>
      </c>
      <c r="E201" s="60">
        <v>0</v>
      </c>
      <c r="F201" s="308">
        <v>20542</v>
      </c>
      <c r="G201" s="308">
        <v>20542</v>
      </c>
      <c r="H201" s="308">
        <v>0</v>
      </c>
    </row>
    <row r="202" spans="1:8" x14ac:dyDescent="0.25">
      <c r="A202" s="151" t="s">
        <v>202</v>
      </c>
      <c r="B202" s="275">
        <v>11</v>
      </c>
      <c r="C202" s="4">
        <v>3</v>
      </c>
      <c r="D202" s="5" t="s">
        <v>205</v>
      </c>
      <c r="E202" s="6">
        <v>100</v>
      </c>
      <c r="F202" s="289">
        <v>8442</v>
      </c>
      <c r="G202" s="289">
        <v>8442</v>
      </c>
      <c r="H202" s="288"/>
    </row>
    <row r="203" spans="1:8" x14ac:dyDescent="0.25">
      <c r="A203" s="151" t="s">
        <v>202</v>
      </c>
      <c r="B203" s="275">
        <v>11</v>
      </c>
      <c r="C203" s="4">
        <v>3</v>
      </c>
      <c r="D203" s="5" t="s">
        <v>205</v>
      </c>
      <c r="E203" s="6">
        <v>200</v>
      </c>
      <c r="F203" s="289">
        <v>400</v>
      </c>
      <c r="G203" s="289">
        <v>400</v>
      </c>
      <c r="H203" s="288"/>
    </row>
    <row r="204" spans="1:8" hidden="1" x14ac:dyDescent="0.25">
      <c r="A204" s="151" t="s">
        <v>202</v>
      </c>
      <c r="B204" s="275">
        <v>11</v>
      </c>
      <c r="C204" s="4">
        <v>3</v>
      </c>
      <c r="D204" s="5" t="s">
        <v>205</v>
      </c>
      <c r="E204" s="6">
        <v>800</v>
      </c>
      <c r="F204" s="289">
        <v>0</v>
      </c>
      <c r="G204" s="289"/>
      <c r="H204" s="288"/>
    </row>
    <row r="205" spans="1:8" x14ac:dyDescent="0.25">
      <c r="A205" s="151" t="s">
        <v>202</v>
      </c>
      <c r="B205" s="275">
        <v>11</v>
      </c>
      <c r="C205" s="4">
        <v>3</v>
      </c>
      <c r="D205" s="5" t="s">
        <v>205</v>
      </c>
      <c r="E205" s="6">
        <v>600</v>
      </c>
      <c r="F205" s="289">
        <v>11700</v>
      </c>
      <c r="G205" s="289">
        <v>11700</v>
      </c>
      <c r="H205" s="289">
        <v>0</v>
      </c>
    </row>
    <row r="206" spans="1:8" x14ac:dyDescent="0.25">
      <c r="A206" s="152" t="s">
        <v>132</v>
      </c>
      <c r="B206" s="11">
        <v>12</v>
      </c>
      <c r="C206" s="11">
        <v>0</v>
      </c>
      <c r="D206" s="169" t="s">
        <v>183</v>
      </c>
      <c r="E206" s="12">
        <v>0</v>
      </c>
      <c r="F206" s="287">
        <v>3928</v>
      </c>
      <c r="G206" s="287">
        <v>3928</v>
      </c>
      <c r="H206" s="287">
        <v>0</v>
      </c>
    </row>
    <row r="207" spans="1:8" hidden="1" x14ac:dyDescent="0.25">
      <c r="A207" s="34" t="s">
        <v>133</v>
      </c>
      <c r="B207" s="19">
        <v>12</v>
      </c>
      <c r="C207" s="19">
        <v>1</v>
      </c>
      <c r="D207" s="169" t="s">
        <v>183</v>
      </c>
      <c r="E207" s="21">
        <v>0</v>
      </c>
      <c r="F207" s="290">
        <v>0</v>
      </c>
      <c r="G207" s="290">
        <v>0</v>
      </c>
      <c r="H207" s="290">
        <v>0</v>
      </c>
    </row>
    <row r="208" spans="1:8" hidden="1" x14ac:dyDescent="0.25">
      <c r="A208" s="33"/>
      <c r="B208" s="13">
        <v>12</v>
      </c>
      <c r="C208" s="13">
        <v>1</v>
      </c>
      <c r="D208" s="14"/>
      <c r="E208" s="15"/>
      <c r="F208" s="294">
        <v>0</v>
      </c>
      <c r="G208" s="294">
        <v>0</v>
      </c>
      <c r="H208" s="294">
        <v>0</v>
      </c>
    </row>
    <row r="209" spans="1:8" x14ac:dyDescent="0.25">
      <c r="A209" s="152" t="s">
        <v>54</v>
      </c>
      <c r="B209" s="11">
        <v>12</v>
      </c>
      <c r="C209" s="11">
        <v>2</v>
      </c>
      <c r="D209" s="169" t="s">
        <v>183</v>
      </c>
      <c r="E209" s="12">
        <v>0</v>
      </c>
      <c r="F209" s="288">
        <v>3928</v>
      </c>
      <c r="G209" s="288">
        <v>3928</v>
      </c>
      <c r="H209" s="288">
        <v>0</v>
      </c>
    </row>
    <row r="210" spans="1:8" ht="25.5" thickBot="1" x14ac:dyDescent="0.3">
      <c r="A210" s="151" t="s">
        <v>55</v>
      </c>
      <c r="B210" s="4">
        <v>12</v>
      </c>
      <c r="C210" s="4">
        <v>2</v>
      </c>
      <c r="D210" s="165" t="s">
        <v>201</v>
      </c>
      <c r="E210" s="6">
        <v>600</v>
      </c>
      <c r="F210" s="289">
        <v>3928</v>
      </c>
      <c r="G210" s="289">
        <v>3928</v>
      </c>
      <c r="H210" s="289">
        <v>0</v>
      </c>
    </row>
    <row r="211" spans="1:8" ht="36.75" hidden="1" customHeight="1" x14ac:dyDescent="0.25">
      <c r="A211" s="34" t="s">
        <v>134</v>
      </c>
      <c r="B211" s="19">
        <v>12</v>
      </c>
      <c r="C211" s="19">
        <v>4</v>
      </c>
      <c r="D211" s="169" t="s">
        <v>183</v>
      </c>
      <c r="E211" s="21">
        <v>0</v>
      </c>
      <c r="F211" s="290">
        <v>0</v>
      </c>
      <c r="G211" s="290">
        <v>0</v>
      </c>
      <c r="H211" s="290">
        <v>0</v>
      </c>
    </row>
    <row r="212" spans="1:8" ht="15.75" hidden="1" thickBot="1" x14ac:dyDescent="0.3">
      <c r="A212" s="37" t="s">
        <v>31</v>
      </c>
      <c r="B212" s="13">
        <v>12</v>
      </c>
      <c r="C212" s="13">
        <v>4</v>
      </c>
      <c r="D212" s="14">
        <v>7950000</v>
      </c>
      <c r="E212" s="15"/>
      <c r="F212" s="293">
        <v>0</v>
      </c>
      <c r="G212" s="293">
        <v>0</v>
      </c>
      <c r="H212" s="294"/>
    </row>
    <row r="213" spans="1:8" ht="24.75" thickBot="1" x14ac:dyDescent="0.3">
      <c r="A213" s="41" t="s">
        <v>16</v>
      </c>
      <c r="B213" s="22">
        <v>13</v>
      </c>
      <c r="C213" s="22">
        <v>0</v>
      </c>
      <c r="D213" s="169" t="s">
        <v>183</v>
      </c>
      <c r="E213" s="28">
        <v>0</v>
      </c>
      <c r="F213" s="304">
        <v>23</v>
      </c>
      <c r="G213" s="304">
        <v>23</v>
      </c>
      <c r="H213" s="304">
        <v>0</v>
      </c>
    </row>
    <row r="214" spans="1:8" ht="24.75" x14ac:dyDescent="0.25">
      <c r="A214" s="31" t="s">
        <v>135</v>
      </c>
      <c r="B214" s="7">
        <v>13</v>
      </c>
      <c r="C214" s="8">
        <v>1</v>
      </c>
      <c r="D214" s="244">
        <v>9930320000</v>
      </c>
      <c r="E214" s="10">
        <v>0</v>
      </c>
      <c r="F214" s="296">
        <v>23</v>
      </c>
      <c r="G214" s="296">
        <v>23</v>
      </c>
      <c r="H214" s="296">
        <v>0</v>
      </c>
    </row>
    <row r="215" spans="1:8" ht="24.75" x14ac:dyDescent="0.25">
      <c r="A215" s="40" t="s">
        <v>135</v>
      </c>
      <c r="B215" s="16">
        <v>13</v>
      </c>
      <c r="C215" s="17">
        <v>1</v>
      </c>
      <c r="D215" s="182">
        <v>9930320000</v>
      </c>
      <c r="E215" s="18">
        <v>700</v>
      </c>
      <c r="F215" s="294">
        <v>23</v>
      </c>
      <c r="G215" s="294">
        <v>23</v>
      </c>
      <c r="H215" s="294"/>
    </row>
    <row r="216" spans="1:8" x14ac:dyDescent="0.25">
      <c r="A216" s="203" t="s">
        <v>72</v>
      </c>
      <c r="B216" s="7">
        <v>14</v>
      </c>
      <c r="C216" s="7">
        <v>0</v>
      </c>
      <c r="D216" s="169" t="s">
        <v>183</v>
      </c>
      <c r="E216" s="45">
        <v>0</v>
      </c>
      <c r="F216" s="287">
        <v>29282</v>
      </c>
      <c r="G216" s="287">
        <v>0</v>
      </c>
      <c r="H216" s="287">
        <v>29282</v>
      </c>
    </row>
    <row r="217" spans="1:8" ht="36.75" x14ac:dyDescent="0.25">
      <c r="A217" s="81" t="s">
        <v>136</v>
      </c>
      <c r="B217" s="7">
        <v>14</v>
      </c>
      <c r="C217" s="7">
        <v>1</v>
      </c>
      <c r="D217" s="169" t="s">
        <v>183</v>
      </c>
      <c r="E217" s="45">
        <v>0</v>
      </c>
      <c r="F217" s="288">
        <v>29282</v>
      </c>
      <c r="G217" s="288">
        <v>0</v>
      </c>
      <c r="H217" s="288">
        <v>29282</v>
      </c>
    </row>
    <row r="218" spans="1:8" ht="36" x14ac:dyDescent="0.25">
      <c r="A218" s="66" t="s">
        <v>73</v>
      </c>
      <c r="B218" s="24">
        <v>14</v>
      </c>
      <c r="C218" s="24">
        <v>1</v>
      </c>
      <c r="D218" s="67">
        <v>2610160010</v>
      </c>
      <c r="E218" s="68">
        <v>500</v>
      </c>
      <c r="F218" s="289">
        <v>29282</v>
      </c>
      <c r="G218" s="289"/>
      <c r="H218" s="289">
        <v>29282</v>
      </c>
    </row>
    <row r="219" spans="1:8" hidden="1" x14ac:dyDescent="0.25">
      <c r="A219" s="39" t="s">
        <v>137</v>
      </c>
      <c r="B219" s="23">
        <v>14</v>
      </c>
      <c r="C219" s="59">
        <v>2</v>
      </c>
      <c r="D219" s="169" t="s">
        <v>183</v>
      </c>
      <c r="E219" s="60">
        <v>0</v>
      </c>
      <c r="F219" s="290">
        <v>0</v>
      </c>
      <c r="G219" s="290">
        <v>0</v>
      </c>
      <c r="H219" s="290">
        <v>0</v>
      </c>
    </row>
    <row r="220" spans="1:8" ht="24" hidden="1" x14ac:dyDescent="0.25">
      <c r="A220" s="36" t="s">
        <v>138</v>
      </c>
      <c r="B220" s="24">
        <v>14</v>
      </c>
      <c r="C220" s="25">
        <v>2</v>
      </c>
      <c r="D220" s="61">
        <v>2610160062</v>
      </c>
      <c r="E220" s="27">
        <v>500</v>
      </c>
      <c r="F220" s="293">
        <v>0</v>
      </c>
      <c r="G220" s="293">
        <v>0</v>
      </c>
      <c r="H220" s="293"/>
    </row>
    <row r="221" spans="1:8" ht="36.75" hidden="1" x14ac:dyDescent="0.25">
      <c r="A221" s="31" t="s">
        <v>139</v>
      </c>
      <c r="B221" s="7">
        <v>14</v>
      </c>
      <c r="C221" s="8">
        <v>3</v>
      </c>
      <c r="D221" s="169" t="s">
        <v>183</v>
      </c>
      <c r="E221" s="10">
        <v>0</v>
      </c>
      <c r="F221" s="296">
        <v>0</v>
      </c>
      <c r="G221" s="296">
        <v>0</v>
      </c>
      <c r="H221" s="296">
        <v>0</v>
      </c>
    </row>
    <row r="222" spans="1:8" ht="24" hidden="1" x14ac:dyDescent="0.25">
      <c r="A222" s="36" t="s">
        <v>140</v>
      </c>
      <c r="B222" s="24">
        <v>14</v>
      </c>
      <c r="C222" s="25">
        <v>3</v>
      </c>
      <c r="D222" s="61">
        <v>5210300</v>
      </c>
      <c r="E222" s="27"/>
      <c r="F222" s="293">
        <v>0</v>
      </c>
      <c r="G222" s="293"/>
      <c r="H222" s="293"/>
    </row>
    <row r="223" spans="1:8" ht="84" hidden="1" x14ac:dyDescent="0.25">
      <c r="A223" s="36" t="s">
        <v>141</v>
      </c>
      <c r="B223" s="24">
        <v>14</v>
      </c>
      <c r="C223" s="25">
        <v>3</v>
      </c>
      <c r="D223" s="61">
        <v>5210600</v>
      </c>
      <c r="E223" s="27"/>
      <c r="F223" s="293">
        <v>0</v>
      </c>
      <c r="G223" s="293"/>
      <c r="H223" s="293"/>
    </row>
    <row r="224" spans="1:8" hidden="1" x14ac:dyDescent="0.25">
      <c r="A224" s="81" t="s">
        <v>137</v>
      </c>
      <c r="B224" s="7">
        <v>14</v>
      </c>
      <c r="C224" s="7">
        <v>2</v>
      </c>
      <c r="D224" s="169" t="s">
        <v>183</v>
      </c>
      <c r="E224" s="45">
        <v>0</v>
      </c>
      <c r="F224" s="288">
        <v>0</v>
      </c>
      <c r="G224" s="288">
        <v>0</v>
      </c>
      <c r="H224" s="288">
        <v>0</v>
      </c>
    </row>
    <row r="225" spans="1:8" ht="36" hidden="1" x14ac:dyDescent="0.25">
      <c r="A225" s="66" t="s">
        <v>322</v>
      </c>
      <c r="B225" s="24">
        <v>14</v>
      </c>
      <c r="C225" s="24">
        <v>2</v>
      </c>
      <c r="D225" s="67">
        <v>2610160062</v>
      </c>
      <c r="E225" s="68">
        <v>500</v>
      </c>
      <c r="F225" s="289">
        <v>0</v>
      </c>
      <c r="G225" s="289"/>
      <c r="H225" s="289"/>
    </row>
    <row r="227" spans="1:8" x14ac:dyDescent="0.25">
      <c r="F227" s="92"/>
      <c r="G227" s="154"/>
      <c r="H227" s="92"/>
    </row>
    <row r="229" spans="1:8" x14ac:dyDescent="0.25">
      <c r="F229" s="92"/>
    </row>
  </sheetData>
  <autoFilter ref="A8:H225">
    <filterColumn colId="5">
      <filters>
        <filter val="11700,000"/>
        <filter val="11804,858"/>
        <filter val="1186,300"/>
        <filter val="12691,700"/>
        <filter val="1276,000"/>
        <filter val="135,000"/>
        <filter val="135755,000"/>
        <filter val="13663,000"/>
        <filter val="13807,000"/>
        <filter val="1415,705"/>
        <filter val="14152,463"/>
        <filter val="14185,794"/>
        <filter val="14384,000"/>
        <filter val="15,000"/>
        <filter val="150,000"/>
        <filter val="1500,000"/>
        <filter val="15800,000"/>
        <filter val="1650,000"/>
        <filter val="1768,000"/>
        <filter val="20,000"/>
        <filter val="2027,400"/>
        <filter val="20542,000"/>
        <filter val="209,600"/>
        <filter val="21818,000"/>
        <filter val="22841,363"/>
        <filter val="2295,000"/>
        <filter val="23,000"/>
        <filter val="2416,000"/>
        <filter val="24529,680"/>
        <filter val="2532,800"/>
        <filter val="255778,794"/>
        <filter val="27029,000"/>
        <filter val="2707,000"/>
        <filter val="279,577"/>
        <filter val="29282,000"/>
        <filter val="2981,165"/>
        <filter val="30,000"/>
        <filter val="300,000"/>
        <filter val="3000,000"/>
        <filter val="319,511"/>
        <filter val="34,000"/>
        <filter val="35949,100"/>
        <filter val="366,000"/>
        <filter val="3928,000"/>
        <filter val="39583,000"/>
        <filter val="400,000"/>
        <filter val="407,000"/>
        <filter val="4184,000"/>
        <filter val="428184,922"/>
        <filter val="43825,000"/>
        <filter val="440,000"/>
        <filter val="4522,000"/>
        <filter val="480,000"/>
        <filter val="500,000"/>
        <filter val="5013,000"/>
        <filter val="5172,000"/>
        <filter val="5250,000"/>
        <filter val="546,000"/>
        <filter val="557,000"/>
        <filter val="577,000"/>
        <filter val="5910,000"/>
        <filter val="600,000"/>
        <filter val="6390,000"/>
        <filter val="6478,000"/>
        <filter val="6500,000"/>
        <filter val="6678,000"/>
        <filter val="680,000"/>
        <filter val="6800,000"/>
        <filter val="6850,000"/>
        <filter val="730,000"/>
        <filter val="7500,000"/>
        <filter val="7509,600"/>
        <filter val="76,500"/>
        <filter val="7664,300"/>
        <filter val="7821,000"/>
        <filter val="79512,670"/>
        <filter val="8220,000"/>
        <filter val="8442,000"/>
        <filter val="8688,900"/>
        <filter val="8900,000"/>
        <filter val="9691,700"/>
        <filter val="97993,794"/>
        <filter val="9921,165"/>
      </filters>
    </filterColumn>
  </autoFilter>
  <mergeCells count="2">
    <mergeCell ref="A5:H5"/>
    <mergeCell ref="A6:H6"/>
  </mergeCells>
  <pageMargins left="0.70866141732283472" right="0.15748031496062992" top="0.35433070866141736" bottom="0.27559055118110237" header="0.31496062992125984" footer="0.15748031496062992"/>
  <pageSetup paperSize="9" scale="94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05"/>
  <sheetViews>
    <sheetView topLeftCell="A42" workbookViewId="0">
      <selection activeCell="M11" sqref="M11"/>
    </sheetView>
  </sheetViews>
  <sheetFormatPr defaultColWidth="9.140625" defaultRowHeight="15" x14ac:dyDescent="0.25"/>
  <cols>
    <col min="1" max="1" width="49.7109375" style="97" customWidth="1"/>
    <col min="2" max="2" width="3.28515625" style="97" bestFit="1" customWidth="1"/>
    <col min="3" max="3" width="3.5703125" style="97" bestFit="1" customWidth="1"/>
    <col min="4" max="4" width="9.85546875" style="97" customWidth="1"/>
    <col min="5" max="5" width="4.140625" style="97" bestFit="1" customWidth="1"/>
    <col min="6" max="6" width="10" style="97" customWidth="1"/>
    <col min="7" max="7" width="11.28515625" style="97" customWidth="1"/>
    <col min="8" max="8" width="0" style="97" hidden="1" customWidth="1"/>
    <col min="9" max="16384" width="9.140625" style="97"/>
  </cols>
  <sheetData>
    <row r="1" spans="1:8" x14ac:dyDescent="0.25">
      <c r="A1" s="46"/>
      <c r="B1" s="46"/>
      <c r="C1" s="46"/>
      <c r="D1" s="46"/>
      <c r="E1" s="46"/>
      <c r="F1" s="64"/>
      <c r="G1" s="64" t="s">
        <v>80</v>
      </c>
    </row>
    <row r="2" spans="1:8" x14ac:dyDescent="0.25">
      <c r="A2" s="46"/>
      <c r="B2" s="46"/>
      <c r="C2" s="46"/>
      <c r="D2" s="46"/>
      <c r="E2" s="46"/>
      <c r="F2" s="64"/>
      <c r="G2" s="91" t="s">
        <v>77</v>
      </c>
    </row>
    <row r="3" spans="1:8" x14ac:dyDescent="0.25">
      <c r="A3" s="46"/>
      <c r="B3" s="46"/>
      <c r="C3" s="46"/>
      <c r="D3" s="46"/>
      <c r="E3" s="46"/>
      <c r="F3" s="64"/>
      <c r="G3" s="91" t="s">
        <v>78</v>
      </c>
    </row>
    <row r="4" spans="1:8" x14ac:dyDescent="0.25">
      <c r="A4" s="46"/>
      <c r="B4" s="46"/>
      <c r="C4" s="46"/>
      <c r="D4" s="46"/>
      <c r="E4" s="46"/>
      <c r="F4" s="64"/>
      <c r="G4" s="91" t="s">
        <v>422</v>
      </c>
    </row>
    <row r="5" spans="1:8" ht="15.75" x14ac:dyDescent="0.25">
      <c r="A5" s="383" t="s">
        <v>79</v>
      </c>
      <c r="B5" s="383"/>
      <c r="C5" s="383"/>
      <c r="D5" s="383"/>
      <c r="E5" s="383"/>
      <c r="F5" s="383"/>
      <c r="G5" s="383"/>
    </row>
    <row r="6" spans="1:8" ht="45" customHeight="1" thickBot="1" x14ac:dyDescent="0.3">
      <c r="A6" s="381" t="s">
        <v>411</v>
      </c>
      <c r="B6" s="381"/>
      <c r="C6" s="381"/>
      <c r="D6" s="381"/>
      <c r="E6" s="381"/>
      <c r="F6" s="381"/>
      <c r="G6" s="381"/>
    </row>
    <row r="7" spans="1:8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14">
        <v>2027</v>
      </c>
      <c r="G7" s="115">
        <v>2028</v>
      </c>
    </row>
    <row r="8" spans="1:8" x14ac:dyDescent="0.25">
      <c r="A8" s="176">
        <v>1</v>
      </c>
      <c r="B8" s="173">
        <v>2</v>
      </c>
      <c r="C8" s="173">
        <v>3</v>
      </c>
      <c r="D8" s="173">
        <v>4</v>
      </c>
      <c r="E8" s="173">
        <v>5</v>
      </c>
      <c r="F8" s="178"/>
      <c r="G8" s="179">
        <v>8</v>
      </c>
    </row>
    <row r="9" spans="1:8" ht="15.75" customHeight="1" x14ac:dyDescent="0.25">
      <c r="A9" s="197" t="s">
        <v>7</v>
      </c>
      <c r="B9" s="169" t="s">
        <v>74</v>
      </c>
      <c r="C9" s="169" t="s">
        <v>74</v>
      </c>
      <c r="D9" s="169" t="s">
        <v>183</v>
      </c>
      <c r="E9" s="169" t="s">
        <v>75</v>
      </c>
      <c r="F9" s="198">
        <f>F10+F46+F58+F68+F80+F133+F153+F167+F183+F188+F195+F198+F49</f>
        <v>483429.34247999999</v>
      </c>
      <c r="G9" s="198">
        <f>G10+G46+G58+G68+G80+G133+G153+G167+G183+G188+G195+G198+G49</f>
        <v>483429.34247999999</v>
      </c>
      <c r="H9" s="174"/>
    </row>
    <row r="10" spans="1:8" ht="15.75" customHeight="1" x14ac:dyDescent="0.25">
      <c r="A10" s="152" t="s">
        <v>8</v>
      </c>
      <c r="B10" s="11">
        <v>1</v>
      </c>
      <c r="C10" s="11">
        <v>0</v>
      </c>
      <c r="D10" s="169" t="s">
        <v>183</v>
      </c>
      <c r="E10" s="12">
        <v>0</v>
      </c>
      <c r="F10" s="198">
        <f>F11+F14+F18+F26+F28+F32+F35+F38+F41</f>
        <v>39030.1</v>
      </c>
      <c r="G10" s="198">
        <f>G11+G14+G18+G26+G28+G32+G35+G38+G41</f>
        <v>38957.300000000003</v>
      </c>
    </row>
    <row r="11" spans="1:8" ht="36.75" customHeight="1" x14ac:dyDescent="0.25">
      <c r="A11" s="152" t="s">
        <v>9</v>
      </c>
      <c r="B11" s="11">
        <v>1</v>
      </c>
      <c r="C11" s="11">
        <v>2</v>
      </c>
      <c r="D11" s="169" t="s">
        <v>183</v>
      </c>
      <c r="E11" s="12">
        <v>0</v>
      </c>
      <c r="F11" s="123">
        <f>SUM(F12:F13)</f>
        <v>2590</v>
      </c>
      <c r="G11" s="123">
        <f>SUM(G12:G13)</f>
        <v>2590</v>
      </c>
    </row>
    <row r="12" spans="1:8" x14ac:dyDescent="0.25">
      <c r="A12" s="151" t="s">
        <v>10</v>
      </c>
      <c r="B12" s="4">
        <v>1</v>
      </c>
      <c r="C12" s="4">
        <v>2</v>
      </c>
      <c r="D12" s="5" t="s">
        <v>187</v>
      </c>
      <c r="E12" s="6">
        <v>100</v>
      </c>
      <c r="F12" s="134">
        <v>2390</v>
      </c>
      <c r="G12" s="134">
        <v>2390</v>
      </c>
    </row>
    <row r="13" spans="1:8" ht="19.5" customHeight="1" x14ac:dyDescent="0.25">
      <c r="A13" s="151" t="s">
        <v>11</v>
      </c>
      <c r="B13" s="4">
        <v>1</v>
      </c>
      <c r="C13" s="4">
        <v>2</v>
      </c>
      <c r="D13" s="5" t="s">
        <v>188</v>
      </c>
      <c r="E13" s="6">
        <v>200</v>
      </c>
      <c r="F13" s="134">
        <v>200</v>
      </c>
      <c r="G13" s="134">
        <v>200</v>
      </c>
    </row>
    <row r="14" spans="1:8" ht="36.75" customHeight="1" x14ac:dyDescent="0.25">
      <c r="A14" s="81" t="s">
        <v>12</v>
      </c>
      <c r="B14" s="7">
        <v>1</v>
      </c>
      <c r="C14" s="7">
        <v>3</v>
      </c>
      <c r="D14" s="169" t="s">
        <v>183</v>
      </c>
      <c r="E14" s="45">
        <v>0</v>
      </c>
      <c r="F14" s="198">
        <f>SUM(F15:F17)</f>
        <v>3630</v>
      </c>
      <c r="G14" s="198">
        <f>SUM(G15:G17)</f>
        <v>3630</v>
      </c>
    </row>
    <row r="15" spans="1:8" x14ac:dyDescent="0.25">
      <c r="A15" s="151" t="s">
        <v>13</v>
      </c>
      <c r="B15" s="4">
        <v>1</v>
      </c>
      <c r="C15" s="4">
        <v>3</v>
      </c>
      <c r="D15" s="5" t="s">
        <v>189</v>
      </c>
      <c r="E15" s="6">
        <v>100</v>
      </c>
      <c r="F15" s="134">
        <v>1960</v>
      </c>
      <c r="G15" s="134">
        <v>1960</v>
      </c>
    </row>
    <row r="16" spans="1:8" x14ac:dyDescent="0.25">
      <c r="A16" s="151" t="s">
        <v>11</v>
      </c>
      <c r="B16" s="4">
        <v>1</v>
      </c>
      <c r="C16" s="4">
        <v>3</v>
      </c>
      <c r="D16" s="5" t="s">
        <v>188</v>
      </c>
      <c r="E16" s="6">
        <v>100</v>
      </c>
      <c r="F16" s="134">
        <v>1470</v>
      </c>
      <c r="G16" s="134">
        <v>1470</v>
      </c>
    </row>
    <row r="17" spans="1:8" x14ac:dyDescent="0.25">
      <c r="A17" s="151" t="s">
        <v>11</v>
      </c>
      <c r="B17" s="4">
        <v>1</v>
      </c>
      <c r="C17" s="4">
        <v>3</v>
      </c>
      <c r="D17" s="5" t="s">
        <v>188</v>
      </c>
      <c r="E17" s="6">
        <v>200</v>
      </c>
      <c r="F17" s="134">
        <v>200</v>
      </c>
      <c r="G17" s="134">
        <v>200</v>
      </c>
    </row>
    <row r="18" spans="1:8" ht="36.75" customHeight="1" x14ac:dyDescent="0.25">
      <c r="A18" s="81" t="s">
        <v>14</v>
      </c>
      <c r="B18" s="7">
        <v>1</v>
      </c>
      <c r="C18" s="7">
        <v>4</v>
      </c>
      <c r="D18" s="169" t="s">
        <v>183</v>
      </c>
      <c r="E18" s="45">
        <v>0</v>
      </c>
      <c r="F18" s="123">
        <f>SUM(F19:F25)</f>
        <v>16154</v>
      </c>
      <c r="G18" s="123">
        <f>SUM(G19:G25)</f>
        <v>16154</v>
      </c>
    </row>
    <row r="19" spans="1:8" x14ac:dyDescent="0.25">
      <c r="A19" s="151" t="s">
        <v>11</v>
      </c>
      <c r="B19" s="4">
        <v>1</v>
      </c>
      <c r="C19" s="4">
        <v>4</v>
      </c>
      <c r="D19" s="5" t="s">
        <v>188</v>
      </c>
      <c r="E19" s="6">
        <v>100</v>
      </c>
      <c r="F19" s="134">
        <v>14500</v>
      </c>
      <c r="G19" s="134">
        <v>14500</v>
      </c>
    </row>
    <row r="20" spans="1:8" x14ac:dyDescent="0.25">
      <c r="A20" s="151" t="s">
        <v>11</v>
      </c>
      <c r="B20" s="4">
        <v>1</v>
      </c>
      <c r="C20" s="4">
        <v>4</v>
      </c>
      <c r="D20" s="5" t="s">
        <v>188</v>
      </c>
      <c r="E20" s="6">
        <v>200</v>
      </c>
      <c r="F20" s="134">
        <v>500</v>
      </c>
      <c r="G20" s="134">
        <v>500</v>
      </c>
    </row>
    <row r="21" spans="1:8" hidden="1" x14ac:dyDescent="0.25">
      <c r="A21" s="151" t="s">
        <v>11</v>
      </c>
      <c r="B21" s="4">
        <v>1</v>
      </c>
      <c r="C21" s="4">
        <v>4</v>
      </c>
      <c r="D21" s="5" t="s">
        <v>188</v>
      </c>
      <c r="E21" s="6">
        <v>800</v>
      </c>
      <c r="F21" s="134"/>
      <c r="G21" s="134"/>
    </row>
    <row r="22" spans="1:8" ht="27" customHeight="1" x14ac:dyDescent="0.25">
      <c r="A22" s="151" t="s">
        <v>22</v>
      </c>
      <c r="B22" s="4">
        <v>1</v>
      </c>
      <c r="C22" s="4">
        <v>4</v>
      </c>
      <c r="D22" s="5">
        <v>9980077710</v>
      </c>
      <c r="E22" s="6">
        <v>100</v>
      </c>
      <c r="F22" s="134">
        <v>557</v>
      </c>
      <c r="G22" s="134">
        <v>557</v>
      </c>
    </row>
    <row r="23" spans="1:8" ht="26.25" customHeight="1" x14ac:dyDescent="0.25">
      <c r="A23" s="151" t="s">
        <v>22</v>
      </c>
      <c r="B23" s="4">
        <v>1</v>
      </c>
      <c r="C23" s="4">
        <v>4</v>
      </c>
      <c r="D23" s="5">
        <v>9980077710</v>
      </c>
      <c r="E23" s="6">
        <v>200</v>
      </c>
      <c r="F23" s="134">
        <v>20</v>
      </c>
      <c r="G23" s="134">
        <v>20</v>
      </c>
    </row>
    <row r="24" spans="1:8" ht="26.25" customHeight="1" x14ac:dyDescent="0.25">
      <c r="A24" s="151" t="s">
        <v>20</v>
      </c>
      <c r="B24" s="4">
        <v>1</v>
      </c>
      <c r="C24" s="4">
        <v>4</v>
      </c>
      <c r="D24" s="5">
        <v>1940977720</v>
      </c>
      <c r="E24" s="6">
        <v>100</v>
      </c>
      <c r="F24" s="134">
        <v>557</v>
      </c>
      <c r="G24" s="134">
        <v>557</v>
      </c>
    </row>
    <row r="25" spans="1:8" ht="25.5" customHeight="1" x14ac:dyDescent="0.25">
      <c r="A25" s="151" t="s">
        <v>20</v>
      </c>
      <c r="B25" s="4">
        <v>1</v>
      </c>
      <c r="C25" s="4">
        <v>4</v>
      </c>
      <c r="D25" s="5">
        <v>1940977720</v>
      </c>
      <c r="E25" s="6">
        <v>200</v>
      </c>
      <c r="F25" s="134">
        <v>20</v>
      </c>
      <c r="G25" s="134">
        <v>20</v>
      </c>
    </row>
    <row r="26" spans="1:8" x14ac:dyDescent="0.25">
      <c r="A26" s="152" t="s">
        <v>181</v>
      </c>
      <c r="B26" s="11">
        <v>1</v>
      </c>
      <c r="C26" s="11">
        <v>5</v>
      </c>
      <c r="D26" s="169" t="s">
        <v>183</v>
      </c>
      <c r="E26" s="12">
        <v>0</v>
      </c>
      <c r="F26" s="123">
        <f>SUM(F27)</f>
        <v>76.5</v>
      </c>
      <c r="G26" s="123">
        <f>SUM(G27)</f>
        <v>3.7</v>
      </c>
    </row>
    <row r="27" spans="1:8" ht="24.75" x14ac:dyDescent="0.25">
      <c r="A27" s="151" t="s">
        <v>182</v>
      </c>
      <c r="B27" s="4">
        <v>1</v>
      </c>
      <c r="C27" s="4">
        <v>5</v>
      </c>
      <c r="D27" s="5">
        <v>9980051200</v>
      </c>
      <c r="E27" s="6">
        <v>200</v>
      </c>
      <c r="F27" s="134">
        <v>76.5</v>
      </c>
      <c r="G27" s="134">
        <v>3.7</v>
      </c>
    </row>
    <row r="28" spans="1:8" ht="24.75" customHeight="1" x14ac:dyDescent="0.25">
      <c r="A28" s="152" t="s">
        <v>15</v>
      </c>
      <c r="B28" s="11">
        <v>1</v>
      </c>
      <c r="C28" s="11">
        <v>6</v>
      </c>
      <c r="D28" s="169" t="s">
        <v>183</v>
      </c>
      <c r="E28" s="12">
        <v>0</v>
      </c>
      <c r="F28" s="123">
        <f>SUM(F29:F31)</f>
        <v>6500</v>
      </c>
      <c r="G28" s="123">
        <f>SUM(G29:G31)</f>
        <v>6500</v>
      </c>
      <c r="H28" s="123">
        <f t="shared" ref="H28" si="0">H29+H30+H31+H32</f>
        <v>0</v>
      </c>
    </row>
    <row r="29" spans="1:8" s="146" customFormat="1" x14ac:dyDescent="0.25">
      <c r="A29" s="151" t="s">
        <v>11</v>
      </c>
      <c r="B29" s="4">
        <v>1</v>
      </c>
      <c r="C29" s="4">
        <v>6</v>
      </c>
      <c r="D29" s="5" t="s">
        <v>188</v>
      </c>
      <c r="E29" s="6">
        <v>100</v>
      </c>
      <c r="F29" s="134">
        <v>6000</v>
      </c>
      <c r="G29" s="134">
        <v>6000</v>
      </c>
    </row>
    <row r="30" spans="1:8" s="146" customFormat="1" x14ac:dyDescent="0.25">
      <c r="A30" s="151" t="s">
        <v>11</v>
      </c>
      <c r="B30" s="4">
        <v>1</v>
      </c>
      <c r="C30" s="4">
        <v>6</v>
      </c>
      <c r="D30" s="5" t="s">
        <v>188</v>
      </c>
      <c r="E30" s="6">
        <v>200</v>
      </c>
      <c r="F30" s="134">
        <v>500</v>
      </c>
      <c r="G30" s="134">
        <v>500</v>
      </c>
    </row>
    <row r="31" spans="1:8" hidden="1" x14ac:dyDescent="0.25">
      <c r="A31" s="151" t="s">
        <v>11</v>
      </c>
      <c r="B31" s="4">
        <v>1</v>
      </c>
      <c r="C31" s="4">
        <v>6</v>
      </c>
      <c r="D31" s="5" t="s">
        <v>188</v>
      </c>
      <c r="E31" s="6">
        <v>800</v>
      </c>
      <c r="F31" s="134"/>
      <c r="G31" s="134"/>
    </row>
    <row r="32" spans="1:8" x14ac:dyDescent="0.25">
      <c r="A32" s="286" t="s">
        <v>328</v>
      </c>
      <c r="B32" s="11">
        <v>1</v>
      </c>
      <c r="C32" s="11">
        <v>6</v>
      </c>
      <c r="D32" s="169" t="s">
        <v>183</v>
      </c>
      <c r="E32" s="12">
        <v>0</v>
      </c>
      <c r="F32" s="119">
        <f>SUM(F33:F34)</f>
        <v>1550</v>
      </c>
      <c r="G32" s="119">
        <f>SUM(G33:G34)</f>
        <v>1550</v>
      </c>
    </row>
    <row r="33" spans="1:7" x14ac:dyDescent="0.25">
      <c r="A33" s="285" t="s">
        <v>328</v>
      </c>
      <c r="B33" s="4">
        <v>1</v>
      </c>
      <c r="C33" s="4">
        <v>6</v>
      </c>
      <c r="D33" s="5" t="s">
        <v>188</v>
      </c>
      <c r="E33" s="6">
        <v>100</v>
      </c>
      <c r="F33" s="124">
        <v>1400</v>
      </c>
      <c r="G33" s="124">
        <v>1400</v>
      </c>
    </row>
    <row r="34" spans="1:7" x14ac:dyDescent="0.25">
      <c r="A34" s="285" t="s">
        <v>328</v>
      </c>
      <c r="B34" s="4">
        <v>1</v>
      </c>
      <c r="C34" s="4">
        <v>6</v>
      </c>
      <c r="D34" s="5" t="s">
        <v>188</v>
      </c>
      <c r="E34" s="6">
        <v>200</v>
      </c>
      <c r="F34" s="124">
        <v>150</v>
      </c>
      <c r="G34" s="124">
        <v>150</v>
      </c>
    </row>
    <row r="35" spans="1:7" hidden="1" x14ac:dyDescent="0.25">
      <c r="A35" s="34" t="s">
        <v>143</v>
      </c>
      <c r="B35" s="19">
        <v>1</v>
      </c>
      <c r="C35" s="19">
        <v>7</v>
      </c>
      <c r="D35" s="20">
        <v>0</v>
      </c>
      <c r="E35" s="21">
        <v>0</v>
      </c>
      <c r="F35" s="118">
        <f>SUM(F36:F37)</f>
        <v>0</v>
      </c>
      <c r="G35" s="118">
        <f>SUM(G36:G37)</f>
        <v>0</v>
      </c>
    </row>
    <row r="36" spans="1:7" ht="24.75" hidden="1" x14ac:dyDescent="0.25">
      <c r="A36" s="30" t="s">
        <v>144</v>
      </c>
      <c r="B36" s="4">
        <v>1</v>
      </c>
      <c r="C36" s="4">
        <v>7</v>
      </c>
      <c r="D36" s="5">
        <v>200002</v>
      </c>
      <c r="E36" s="6">
        <v>240</v>
      </c>
      <c r="F36" s="124">
        <v>0</v>
      </c>
      <c r="G36" s="124">
        <v>0</v>
      </c>
    </row>
    <row r="37" spans="1:7" hidden="1" x14ac:dyDescent="0.25">
      <c r="A37" s="33" t="s">
        <v>145</v>
      </c>
      <c r="B37" s="13">
        <v>1</v>
      </c>
      <c r="C37" s="13">
        <v>7</v>
      </c>
      <c r="D37" s="14">
        <v>200003</v>
      </c>
      <c r="E37" s="15">
        <v>240</v>
      </c>
      <c r="F37" s="147">
        <v>0</v>
      </c>
      <c r="G37" s="147">
        <v>0</v>
      </c>
    </row>
    <row r="38" spans="1:7" hidden="1" x14ac:dyDescent="0.25">
      <c r="A38" s="152" t="s">
        <v>17</v>
      </c>
      <c r="B38" s="11">
        <v>1</v>
      </c>
      <c r="C38" s="11">
        <v>11</v>
      </c>
      <c r="D38" s="169" t="s">
        <v>183</v>
      </c>
      <c r="E38" s="12">
        <v>0</v>
      </c>
      <c r="F38" s="198">
        <f>SUM(F39:F40)</f>
        <v>0</v>
      </c>
      <c r="G38" s="198">
        <f>SUM(G39:G40)</f>
        <v>0</v>
      </c>
    </row>
    <row r="39" spans="1:7" hidden="1" x14ac:dyDescent="0.25">
      <c r="A39" s="151" t="s">
        <v>18</v>
      </c>
      <c r="B39" s="4">
        <v>1</v>
      </c>
      <c r="C39" s="4">
        <v>11</v>
      </c>
      <c r="D39" s="5" t="s">
        <v>191</v>
      </c>
      <c r="E39" s="6">
        <v>800</v>
      </c>
      <c r="F39" s="134"/>
      <c r="G39" s="134"/>
    </row>
    <row r="40" spans="1:7" hidden="1" x14ac:dyDescent="0.25">
      <c r="A40" s="66" t="s">
        <v>179</v>
      </c>
      <c r="B40" s="4">
        <v>1</v>
      </c>
      <c r="C40" s="4">
        <v>11</v>
      </c>
      <c r="D40" s="5" t="s">
        <v>190</v>
      </c>
      <c r="E40" s="6">
        <v>800</v>
      </c>
      <c r="F40" s="134"/>
      <c r="G40" s="134"/>
    </row>
    <row r="41" spans="1:7" x14ac:dyDescent="0.25">
      <c r="A41" s="152" t="s">
        <v>19</v>
      </c>
      <c r="B41" s="11">
        <v>1</v>
      </c>
      <c r="C41" s="11">
        <v>13</v>
      </c>
      <c r="D41" s="169" t="s">
        <v>183</v>
      </c>
      <c r="E41" s="12">
        <v>0</v>
      </c>
      <c r="F41" s="198">
        <f>SUM(F42:F45)</f>
        <v>8529.6</v>
      </c>
      <c r="G41" s="198">
        <f>SUM(G42:G45)</f>
        <v>8529.6</v>
      </c>
    </row>
    <row r="42" spans="1:7" x14ac:dyDescent="0.25">
      <c r="A42" s="151" t="s">
        <v>122</v>
      </c>
      <c r="B42" s="4">
        <v>1</v>
      </c>
      <c r="C42" s="4">
        <v>13</v>
      </c>
      <c r="D42" s="5">
        <v>9980077730</v>
      </c>
      <c r="E42" s="6">
        <v>200</v>
      </c>
      <c r="F42" s="134">
        <v>209.6</v>
      </c>
      <c r="G42" s="134">
        <v>209.6</v>
      </c>
    </row>
    <row r="43" spans="1:7" ht="15.75" hidden="1" customHeight="1" x14ac:dyDescent="0.25">
      <c r="A43" s="151" t="s">
        <v>405</v>
      </c>
      <c r="B43" s="4">
        <v>1</v>
      </c>
      <c r="C43" s="4">
        <v>13</v>
      </c>
      <c r="D43" s="5">
        <v>9990000000</v>
      </c>
      <c r="E43" s="6">
        <v>200</v>
      </c>
      <c r="F43" s="134">
        <v>0</v>
      </c>
      <c r="G43" s="134">
        <v>0</v>
      </c>
    </row>
    <row r="44" spans="1:7" x14ac:dyDescent="0.25">
      <c r="A44" s="151" t="s">
        <v>303</v>
      </c>
      <c r="B44" s="4">
        <v>1</v>
      </c>
      <c r="C44" s="4">
        <v>13</v>
      </c>
      <c r="D44" s="261" t="s">
        <v>304</v>
      </c>
      <c r="E44" s="6">
        <v>100</v>
      </c>
      <c r="F44" s="134">
        <f>6100*1.2</f>
        <v>7320</v>
      </c>
      <c r="G44" s="134">
        <f>6100*1.2</f>
        <v>7320</v>
      </c>
    </row>
    <row r="45" spans="1:7" x14ac:dyDescent="0.25">
      <c r="A45" s="151" t="s">
        <v>303</v>
      </c>
      <c r="B45" s="4">
        <v>1</v>
      </c>
      <c r="C45" s="4">
        <v>13</v>
      </c>
      <c r="D45" s="261" t="s">
        <v>304</v>
      </c>
      <c r="E45" s="6">
        <v>200</v>
      </c>
      <c r="F45" s="134">
        <v>1000</v>
      </c>
      <c r="G45" s="134">
        <v>1000</v>
      </c>
    </row>
    <row r="46" spans="1:7" x14ac:dyDescent="0.25">
      <c r="A46" s="152" t="s">
        <v>146</v>
      </c>
      <c r="B46" s="11">
        <v>2</v>
      </c>
      <c r="C46" s="11">
        <v>0</v>
      </c>
      <c r="D46" s="169" t="s">
        <v>183</v>
      </c>
      <c r="E46" s="12">
        <v>0</v>
      </c>
      <c r="F46" s="198">
        <f>F47</f>
        <v>2620.6</v>
      </c>
      <c r="G46" s="198">
        <f>G47</f>
        <v>2620.6</v>
      </c>
    </row>
    <row r="47" spans="1:7" x14ac:dyDescent="0.25">
      <c r="A47" s="81" t="s">
        <v>147</v>
      </c>
      <c r="B47" s="7">
        <v>2</v>
      </c>
      <c r="C47" s="7">
        <v>3</v>
      </c>
      <c r="D47" s="169" t="s">
        <v>183</v>
      </c>
      <c r="E47" s="45">
        <v>0</v>
      </c>
      <c r="F47" s="123">
        <f>F48</f>
        <v>2620.6</v>
      </c>
      <c r="G47" s="123">
        <f>G48</f>
        <v>2620.6</v>
      </c>
    </row>
    <row r="48" spans="1:7" ht="24" x14ac:dyDescent="0.25">
      <c r="A48" s="66" t="s">
        <v>148</v>
      </c>
      <c r="B48" s="24">
        <v>2</v>
      </c>
      <c r="C48" s="24">
        <v>3</v>
      </c>
      <c r="D48" s="5">
        <v>9990051180</v>
      </c>
      <c r="E48" s="68">
        <v>500</v>
      </c>
      <c r="F48" s="134">
        <v>2620.6</v>
      </c>
      <c r="G48" s="134">
        <v>2620.6</v>
      </c>
    </row>
    <row r="49" spans="1:7" ht="25.5" customHeight="1" x14ac:dyDescent="0.25">
      <c r="A49" s="152" t="s">
        <v>24</v>
      </c>
      <c r="B49" s="11">
        <v>3</v>
      </c>
      <c r="C49" s="11">
        <v>0</v>
      </c>
      <c r="D49" s="169" t="s">
        <v>183</v>
      </c>
      <c r="E49" s="12">
        <v>0</v>
      </c>
      <c r="F49" s="198">
        <f>F50+F53+F56</f>
        <v>5640</v>
      </c>
      <c r="G49" s="198">
        <f>G50+G53+G56</f>
        <v>5640</v>
      </c>
    </row>
    <row r="50" spans="1:7" hidden="1" x14ac:dyDescent="0.25">
      <c r="A50" s="81" t="s">
        <v>174</v>
      </c>
      <c r="B50" s="7">
        <v>3</v>
      </c>
      <c r="C50" s="7">
        <v>4</v>
      </c>
      <c r="D50" s="169" t="s">
        <v>183</v>
      </c>
      <c r="E50" s="45">
        <v>0</v>
      </c>
      <c r="F50" s="123">
        <f>F51+F52</f>
        <v>0</v>
      </c>
      <c r="G50" s="123">
        <f>G51+G52</f>
        <v>0</v>
      </c>
    </row>
    <row r="51" spans="1:7" ht="25.5" hidden="1" customHeight="1" x14ac:dyDescent="0.25">
      <c r="A51" s="151" t="s">
        <v>23</v>
      </c>
      <c r="B51" s="24">
        <v>3</v>
      </c>
      <c r="C51" s="24">
        <v>4</v>
      </c>
      <c r="D51" s="5">
        <v>9980059300</v>
      </c>
      <c r="E51" s="68">
        <v>100</v>
      </c>
      <c r="F51" s="134"/>
      <c r="G51" s="134"/>
    </row>
    <row r="52" spans="1:7" ht="25.5" hidden="1" customHeight="1" x14ac:dyDescent="0.25">
      <c r="A52" s="151" t="s">
        <v>23</v>
      </c>
      <c r="B52" s="24">
        <v>3</v>
      </c>
      <c r="C52" s="24">
        <v>4</v>
      </c>
      <c r="D52" s="5">
        <v>9980059300</v>
      </c>
      <c r="E52" s="68">
        <v>200</v>
      </c>
      <c r="F52" s="134"/>
      <c r="G52" s="134"/>
    </row>
    <row r="53" spans="1:7" ht="36.75" customHeight="1" x14ac:dyDescent="0.25">
      <c r="A53" s="81" t="s">
        <v>25</v>
      </c>
      <c r="B53" s="7">
        <v>3</v>
      </c>
      <c r="C53" s="7">
        <v>9</v>
      </c>
      <c r="D53" s="169" t="s">
        <v>183</v>
      </c>
      <c r="E53" s="45">
        <v>0</v>
      </c>
      <c r="F53" s="123">
        <f>F54+F55</f>
        <v>5640</v>
      </c>
      <c r="G53" s="123">
        <f>G54+G55</f>
        <v>5640</v>
      </c>
    </row>
    <row r="54" spans="1:7" x14ac:dyDescent="0.25">
      <c r="A54" s="199" t="s">
        <v>26</v>
      </c>
      <c r="B54" s="24">
        <v>3</v>
      </c>
      <c r="C54" s="24">
        <v>9</v>
      </c>
      <c r="D54" s="5">
        <v>9940020990</v>
      </c>
      <c r="E54" s="68">
        <v>100</v>
      </c>
      <c r="F54" s="134">
        <f>4700*1.2</f>
        <v>5640</v>
      </c>
      <c r="G54" s="134">
        <f>4700*1.2</f>
        <v>5640</v>
      </c>
    </row>
    <row r="55" spans="1:7" hidden="1" x14ac:dyDescent="0.25">
      <c r="A55" s="199" t="s">
        <v>26</v>
      </c>
      <c r="B55" s="24">
        <v>3</v>
      </c>
      <c r="C55" s="24">
        <v>9</v>
      </c>
      <c r="D55" s="5">
        <v>9940020990</v>
      </c>
      <c r="E55" s="68">
        <v>200</v>
      </c>
      <c r="F55" s="134"/>
      <c r="G55" s="134"/>
    </row>
    <row r="56" spans="1:7" ht="24.75" hidden="1" x14ac:dyDescent="0.25">
      <c r="A56" s="183" t="s">
        <v>178</v>
      </c>
      <c r="B56" s="184" t="s">
        <v>112</v>
      </c>
      <c r="C56" s="184">
        <v>14</v>
      </c>
      <c r="D56" s="20">
        <v>0</v>
      </c>
      <c r="E56" s="21">
        <v>0</v>
      </c>
      <c r="F56" s="119">
        <f>F57</f>
        <v>0</v>
      </c>
      <c r="G56" s="119">
        <f>G57</f>
        <v>0</v>
      </c>
    </row>
    <row r="57" spans="1:7" hidden="1" x14ac:dyDescent="0.25">
      <c r="A57" s="160" t="s">
        <v>31</v>
      </c>
      <c r="B57" s="180" t="s">
        <v>112</v>
      </c>
      <c r="C57" s="180">
        <v>14</v>
      </c>
      <c r="D57" s="14">
        <v>795000</v>
      </c>
      <c r="E57" s="15">
        <v>240</v>
      </c>
      <c r="F57" s="147"/>
      <c r="G57" s="147"/>
    </row>
    <row r="58" spans="1:7" x14ac:dyDescent="0.25">
      <c r="A58" s="152" t="s">
        <v>27</v>
      </c>
      <c r="B58" s="11">
        <v>4</v>
      </c>
      <c r="C58" s="11">
        <v>0</v>
      </c>
      <c r="D58" s="169" t="s">
        <v>183</v>
      </c>
      <c r="E58" s="12">
        <v>0</v>
      </c>
      <c r="F58" s="198">
        <f>F59+F63+F66</f>
        <v>24777.152999999998</v>
      </c>
      <c r="G58" s="198">
        <f>G59+G63+G66</f>
        <v>24777.152999999998</v>
      </c>
    </row>
    <row r="59" spans="1:7" hidden="1" x14ac:dyDescent="0.25">
      <c r="A59" s="34" t="s">
        <v>28</v>
      </c>
      <c r="B59" s="19">
        <v>4</v>
      </c>
      <c r="C59" s="19">
        <v>5</v>
      </c>
      <c r="D59" s="20">
        <v>0</v>
      </c>
      <c r="E59" s="21">
        <v>0</v>
      </c>
      <c r="F59" s="119">
        <f>F60+F61+F62</f>
        <v>0</v>
      </c>
      <c r="G59" s="119">
        <f>G60+G61+G62</f>
        <v>0</v>
      </c>
    </row>
    <row r="60" spans="1:7" hidden="1" x14ac:dyDescent="0.25">
      <c r="A60" s="30" t="s">
        <v>11</v>
      </c>
      <c r="B60" s="4">
        <v>4</v>
      </c>
      <c r="C60" s="4">
        <v>5</v>
      </c>
      <c r="D60" s="5">
        <v>20400</v>
      </c>
      <c r="E60" s="6">
        <v>100</v>
      </c>
      <c r="F60" s="117"/>
      <c r="G60" s="117"/>
    </row>
    <row r="61" spans="1:7" hidden="1" x14ac:dyDescent="0.25">
      <c r="A61" s="30" t="s">
        <v>11</v>
      </c>
      <c r="B61" s="4">
        <v>4</v>
      </c>
      <c r="C61" s="4">
        <v>5</v>
      </c>
      <c r="D61" s="5">
        <v>20400</v>
      </c>
      <c r="E61" s="6">
        <v>200</v>
      </c>
      <c r="F61" s="117"/>
      <c r="G61" s="117"/>
    </row>
    <row r="62" spans="1:7" hidden="1" x14ac:dyDescent="0.25">
      <c r="A62" s="33" t="s">
        <v>11</v>
      </c>
      <c r="B62" s="13">
        <v>4</v>
      </c>
      <c r="C62" s="13">
        <v>5</v>
      </c>
      <c r="D62" s="14">
        <v>20400</v>
      </c>
      <c r="E62" s="15">
        <v>800</v>
      </c>
      <c r="F62" s="147"/>
      <c r="G62" s="147"/>
    </row>
    <row r="63" spans="1:7" x14ac:dyDescent="0.25">
      <c r="A63" s="152" t="s">
        <v>171</v>
      </c>
      <c r="B63" s="11">
        <v>4</v>
      </c>
      <c r="C63" s="11">
        <v>9</v>
      </c>
      <c r="D63" s="169" t="s">
        <v>183</v>
      </c>
      <c r="E63" s="12">
        <v>0</v>
      </c>
      <c r="F63" s="123">
        <f>F65+F64</f>
        <v>24777.152999999998</v>
      </c>
      <c r="G63" s="123">
        <f>G65+G64</f>
        <v>24777.152999999998</v>
      </c>
    </row>
    <row r="64" spans="1:7" ht="24.75" x14ac:dyDescent="0.25">
      <c r="A64" s="151" t="s">
        <v>307</v>
      </c>
      <c r="B64" s="4">
        <v>4</v>
      </c>
      <c r="C64" s="4">
        <v>9</v>
      </c>
      <c r="D64" s="165" t="s">
        <v>391</v>
      </c>
      <c r="E64" s="6">
        <v>500</v>
      </c>
      <c r="F64" s="134">
        <v>15620.753000000001</v>
      </c>
      <c r="G64" s="134">
        <v>15620.753000000001</v>
      </c>
    </row>
    <row r="65" spans="1:7" ht="24.75" x14ac:dyDescent="0.25">
      <c r="A65" s="151" t="s">
        <v>172</v>
      </c>
      <c r="B65" s="4">
        <v>4</v>
      </c>
      <c r="C65" s="4">
        <v>9</v>
      </c>
      <c r="D65" s="5" t="s">
        <v>192</v>
      </c>
      <c r="E65" s="6">
        <v>500</v>
      </c>
      <c r="F65" s="134">
        <v>9156.4</v>
      </c>
      <c r="G65" s="134">
        <v>9156.4</v>
      </c>
    </row>
    <row r="66" spans="1:7" hidden="1" x14ac:dyDescent="0.25">
      <c r="A66" s="152" t="s">
        <v>186</v>
      </c>
      <c r="B66" s="11">
        <v>4</v>
      </c>
      <c r="C66" s="11">
        <v>12</v>
      </c>
      <c r="D66" s="169" t="s">
        <v>183</v>
      </c>
      <c r="E66" s="12">
        <v>0</v>
      </c>
      <c r="F66" s="123">
        <f>F67</f>
        <v>0</v>
      </c>
      <c r="G66" s="123">
        <f>G67</f>
        <v>0</v>
      </c>
    </row>
    <row r="67" spans="1:7" hidden="1" x14ac:dyDescent="0.25">
      <c r="A67" s="151" t="s">
        <v>186</v>
      </c>
      <c r="B67" s="4">
        <v>4</v>
      </c>
      <c r="C67" s="4">
        <v>12</v>
      </c>
      <c r="D67" s="5">
        <v>0</v>
      </c>
      <c r="E67" s="6">
        <v>200</v>
      </c>
      <c r="F67" s="134"/>
      <c r="G67" s="134"/>
    </row>
    <row r="68" spans="1:7" x14ac:dyDescent="0.25">
      <c r="A68" s="152" t="s">
        <v>29</v>
      </c>
      <c r="B68" s="11">
        <v>5</v>
      </c>
      <c r="C68" s="11">
        <v>0</v>
      </c>
      <c r="D68" s="169" t="s">
        <v>183</v>
      </c>
      <c r="E68" s="12">
        <v>0</v>
      </c>
      <c r="F68" s="198">
        <f>F69+F71+F74+F77</f>
        <v>2840.1849999999999</v>
      </c>
      <c r="G68" s="198">
        <f>G69+G71+G74+G77</f>
        <v>2840.1849999999999</v>
      </c>
    </row>
    <row r="69" spans="1:7" hidden="1" x14ac:dyDescent="0.25">
      <c r="A69" s="34" t="s">
        <v>30</v>
      </c>
      <c r="B69" s="19">
        <v>5</v>
      </c>
      <c r="C69" s="19">
        <v>1</v>
      </c>
      <c r="D69" s="20">
        <v>0</v>
      </c>
      <c r="E69" s="21">
        <v>0</v>
      </c>
      <c r="F69" s="119">
        <f>F70</f>
        <v>0</v>
      </c>
      <c r="G69" s="119">
        <f>G70</f>
        <v>0</v>
      </c>
    </row>
    <row r="70" spans="1:7" hidden="1" x14ac:dyDescent="0.25">
      <c r="A70" s="35" t="s">
        <v>31</v>
      </c>
      <c r="B70" s="13">
        <v>5</v>
      </c>
      <c r="C70" s="13">
        <v>1</v>
      </c>
      <c r="D70" s="14">
        <v>7950000</v>
      </c>
      <c r="E70" s="15">
        <v>410</v>
      </c>
      <c r="F70" s="125">
        <v>0</v>
      </c>
      <c r="G70" s="125">
        <v>0</v>
      </c>
    </row>
    <row r="71" spans="1:7" hidden="1" x14ac:dyDescent="0.25">
      <c r="A71" s="152" t="s">
        <v>32</v>
      </c>
      <c r="B71" s="11">
        <v>5</v>
      </c>
      <c r="C71" s="11">
        <v>2</v>
      </c>
      <c r="D71" s="169" t="s">
        <v>183</v>
      </c>
      <c r="E71" s="12">
        <v>0</v>
      </c>
      <c r="F71" s="198">
        <f>F72+F73</f>
        <v>0</v>
      </c>
      <c r="G71" s="198">
        <f>G72+G73</f>
        <v>0</v>
      </c>
    </row>
    <row r="72" spans="1:7" hidden="1" x14ac:dyDescent="0.25">
      <c r="A72" s="151" t="s">
        <v>310</v>
      </c>
      <c r="B72" s="4">
        <v>5</v>
      </c>
      <c r="C72" s="4">
        <v>2</v>
      </c>
      <c r="D72" s="5">
        <v>9940023510</v>
      </c>
      <c r="E72" s="6">
        <v>200</v>
      </c>
      <c r="F72" s="134"/>
      <c r="G72" s="134"/>
    </row>
    <row r="73" spans="1:7" hidden="1" x14ac:dyDescent="0.25">
      <c r="A73" s="160" t="s">
        <v>31</v>
      </c>
      <c r="B73" s="56">
        <v>5</v>
      </c>
      <c r="C73" s="56">
        <v>2</v>
      </c>
      <c r="D73" s="57">
        <v>7950000</v>
      </c>
      <c r="E73" s="58">
        <v>240</v>
      </c>
      <c r="F73" s="147">
        <v>0</v>
      </c>
      <c r="G73" s="147">
        <v>0</v>
      </c>
    </row>
    <row r="74" spans="1:7" x14ac:dyDescent="0.25">
      <c r="A74" s="152" t="s">
        <v>34</v>
      </c>
      <c r="B74" s="11">
        <v>5</v>
      </c>
      <c r="C74" s="11">
        <v>3</v>
      </c>
      <c r="D74" s="169" t="s">
        <v>183</v>
      </c>
      <c r="E74" s="12">
        <v>0</v>
      </c>
      <c r="F74" s="198">
        <f>F75+F76</f>
        <v>2840.1849999999999</v>
      </c>
      <c r="G74" s="198">
        <f>G75+G76</f>
        <v>2840.1849999999999</v>
      </c>
    </row>
    <row r="75" spans="1:7" hidden="1" x14ac:dyDescent="0.25">
      <c r="A75" s="151" t="s">
        <v>35</v>
      </c>
      <c r="B75" s="4">
        <v>5</v>
      </c>
      <c r="C75" s="4">
        <v>3</v>
      </c>
      <c r="D75" s="5" t="s">
        <v>192</v>
      </c>
      <c r="E75" s="6">
        <v>500</v>
      </c>
      <c r="F75" s="134">
        <v>0</v>
      </c>
      <c r="G75" s="134">
        <v>0</v>
      </c>
    </row>
    <row r="76" spans="1:7" x14ac:dyDescent="0.25">
      <c r="A76" s="160" t="s">
        <v>265</v>
      </c>
      <c r="B76" s="56">
        <v>5</v>
      </c>
      <c r="C76" s="56">
        <v>3</v>
      </c>
      <c r="D76" s="57" t="s">
        <v>296</v>
      </c>
      <c r="E76" s="58">
        <v>400</v>
      </c>
      <c r="F76" s="147">
        <v>2840.1849999999999</v>
      </c>
      <c r="G76" s="147">
        <v>2840.1849999999999</v>
      </c>
    </row>
    <row r="77" spans="1:7" ht="24.75" hidden="1" x14ac:dyDescent="0.25">
      <c r="A77" s="152" t="s">
        <v>36</v>
      </c>
      <c r="B77" s="11">
        <v>5</v>
      </c>
      <c r="C77" s="11">
        <v>5</v>
      </c>
      <c r="D77" s="169" t="s">
        <v>183</v>
      </c>
      <c r="E77" s="12">
        <v>0</v>
      </c>
      <c r="F77" s="198">
        <f>F78+F79</f>
        <v>0</v>
      </c>
      <c r="G77" s="198">
        <f>G78+G79</f>
        <v>0</v>
      </c>
    </row>
    <row r="78" spans="1:7" hidden="1" x14ac:dyDescent="0.25">
      <c r="A78" s="151" t="s">
        <v>37</v>
      </c>
      <c r="B78" s="4">
        <v>5</v>
      </c>
      <c r="C78" s="4">
        <v>5</v>
      </c>
      <c r="D78" s="5">
        <v>0</v>
      </c>
      <c r="E78" s="6">
        <v>600</v>
      </c>
      <c r="F78" s="134">
        <v>0</v>
      </c>
      <c r="G78" s="134">
        <v>0</v>
      </c>
    </row>
    <row r="79" spans="1:7" hidden="1" x14ac:dyDescent="0.25">
      <c r="A79" s="185" t="s">
        <v>31</v>
      </c>
      <c r="B79" s="56">
        <v>5</v>
      </c>
      <c r="C79" s="56">
        <v>5</v>
      </c>
      <c r="D79" s="57">
        <v>7950000</v>
      </c>
      <c r="E79" s="58">
        <v>410</v>
      </c>
      <c r="F79" s="126">
        <v>0</v>
      </c>
      <c r="G79" s="126">
        <v>0</v>
      </c>
    </row>
    <row r="80" spans="1:7" x14ac:dyDescent="0.25">
      <c r="A80" s="152" t="s">
        <v>38</v>
      </c>
      <c r="B80" s="11">
        <v>7</v>
      </c>
      <c r="C80" s="11">
        <v>0</v>
      </c>
      <c r="D80" s="169" t="s">
        <v>183</v>
      </c>
      <c r="E80" s="12">
        <v>0</v>
      </c>
      <c r="F80" s="198">
        <f>F81+F89+F102+F117+F120</f>
        <v>333843.75847</v>
      </c>
      <c r="G80" s="198">
        <f>G81+G89+G102+G117+G120</f>
        <v>333826.55846999999</v>
      </c>
    </row>
    <row r="81" spans="1:7" ht="15" customHeight="1" x14ac:dyDescent="0.25">
      <c r="A81" s="152" t="s">
        <v>39</v>
      </c>
      <c r="B81" s="11">
        <v>7</v>
      </c>
      <c r="C81" s="11">
        <v>1</v>
      </c>
      <c r="D81" s="169" t="s">
        <v>183</v>
      </c>
      <c r="E81" s="12">
        <v>0</v>
      </c>
      <c r="F81" s="123">
        <f>SUM(F82:F88)</f>
        <v>114596.38</v>
      </c>
      <c r="G81" s="123">
        <f>SUM(G82:G88)</f>
        <v>114529.18000000001</v>
      </c>
    </row>
    <row r="82" spans="1:7" ht="15" customHeight="1" x14ac:dyDescent="0.25">
      <c r="A82" s="151" t="s">
        <v>40</v>
      </c>
      <c r="B82" s="4">
        <v>7</v>
      </c>
      <c r="C82" s="4">
        <v>1</v>
      </c>
      <c r="D82" s="165" t="s">
        <v>379</v>
      </c>
      <c r="E82" s="6">
        <v>100</v>
      </c>
      <c r="F82" s="134">
        <v>59960</v>
      </c>
      <c r="G82" s="134">
        <v>59960</v>
      </c>
    </row>
    <row r="83" spans="1:7" ht="15" hidden="1" customHeight="1" x14ac:dyDescent="0.25">
      <c r="A83" s="151" t="s">
        <v>40</v>
      </c>
      <c r="B83" s="4">
        <v>7</v>
      </c>
      <c r="C83" s="4">
        <v>1</v>
      </c>
      <c r="D83" s="165" t="s">
        <v>185</v>
      </c>
      <c r="E83" s="6">
        <v>200</v>
      </c>
      <c r="F83" s="134">
        <v>0</v>
      </c>
      <c r="G83" s="134">
        <v>0</v>
      </c>
    </row>
    <row r="84" spans="1:7" x14ac:dyDescent="0.25">
      <c r="A84" s="151" t="s">
        <v>40</v>
      </c>
      <c r="B84" s="4">
        <v>7</v>
      </c>
      <c r="C84" s="4">
        <v>1</v>
      </c>
      <c r="D84" s="5" t="s">
        <v>193</v>
      </c>
      <c r="E84" s="6">
        <v>100</v>
      </c>
      <c r="F84" s="134">
        <f>35035.9*1.2</f>
        <v>42043.08</v>
      </c>
      <c r="G84" s="134">
        <f>35035.9*1.2</f>
        <v>42043.08</v>
      </c>
    </row>
    <row r="85" spans="1:7" x14ac:dyDescent="0.25">
      <c r="A85" s="151" t="s">
        <v>40</v>
      </c>
      <c r="B85" s="4">
        <v>7</v>
      </c>
      <c r="C85" s="4">
        <v>1</v>
      </c>
      <c r="D85" s="5" t="s">
        <v>193</v>
      </c>
      <c r="E85" s="6">
        <v>200</v>
      </c>
      <c r="F85" s="134">
        <v>12593.3</v>
      </c>
      <c r="G85" s="134">
        <v>12526.1</v>
      </c>
    </row>
    <row r="86" spans="1:7" hidden="1" x14ac:dyDescent="0.25">
      <c r="A86" s="151" t="s">
        <v>40</v>
      </c>
      <c r="B86" s="4">
        <v>7</v>
      </c>
      <c r="C86" s="4">
        <v>1</v>
      </c>
      <c r="D86" s="5" t="s">
        <v>193</v>
      </c>
      <c r="E86" s="6">
        <v>200</v>
      </c>
      <c r="F86" s="134">
        <v>0</v>
      </c>
      <c r="G86" s="134">
        <v>0</v>
      </c>
    </row>
    <row r="87" spans="1:7" hidden="1" x14ac:dyDescent="0.25">
      <c r="A87" s="151" t="s">
        <v>40</v>
      </c>
      <c r="B87" s="4">
        <v>7</v>
      </c>
      <c r="C87" s="4">
        <v>1</v>
      </c>
      <c r="D87" s="5" t="s">
        <v>193</v>
      </c>
      <c r="E87" s="6">
        <v>800</v>
      </c>
      <c r="F87" s="134"/>
      <c r="G87" s="134"/>
    </row>
    <row r="88" spans="1:7" hidden="1" x14ac:dyDescent="0.25">
      <c r="A88" s="186" t="s">
        <v>31</v>
      </c>
      <c r="B88" s="56">
        <v>7</v>
      </c>
      <c r="C88" s="56">
        <v>1</v>
      </c>
      <c r="D88" s="57">
        <v>7950000</v>
      </c>
      <c r="E88" s="58">
        <v>410</v>
      </c>
      <c r="F88" s="134">
        <v>0</v>
      </c>
      <c r="G88" s="134">
        <v>0</v>
      </c>
    </row>
    <row r="89" spans="1:7" ht="15" customHeight="1" x14ac:dyDescent="0.25">
      <c r="A89" s="152" t="s">
        <v>41</v>
      </c>
      <c r="B89" s="11">
        <v>7</v>
      </c>
      <c r="C89" s="11">
        <v>2</v>
      </c>
      <c r="D89" s="169" t="s">
        <v>183</v>
      </c>
      <c r="E89" s="12">
        <v>0</v>
      </c>
      <c r="F89" s="198">
        <f>F90</f>
        <v>177963.37846999997</v>
      </c>
      <c r="G89" s="198">
        <f>G90</f>
        <v>177963.37846999997</v>
      </c>
    </row>
    <row r="90" spans="1:7" ht="15" customHeight="1" x14ac:dyDescent="0.25">
      <c r="A90" s="152" t="s">
        <v>42</v>
      </c>
      <c r="B90" s="11">
        <v>7</v>
      </c>
      <c r="C90" s="11">
        <v>2</v>
      </c>
      <c r="D90" s="169" t="s">
        <v>183</v>
      </c>
      <c r="E90" s="12">
        <v>0</v>
      </c>
      <c r="F90" s="198">
        <f>SUM(F91:F100)</f>
        <v>177963.37846999997</v>
      </c>
      <c r="G90" s="198">
        <f>SUM(G91:G100)</f>
        <v>177963.37846999997</v>
      </c>
    </row>
    <row r="91" spans="1:7" ht="15" customHeight="1" x14ac:dyDescent="0.25">
      <c r="A91" s="151" t="s">
        <v>42</v>
      </c>
      <c r="B91" s="4">
        <v>7</v>
      </c>
      <c r="C91" s="4">
        <v>2</v>
      </c>
      <c r="D91" s="5" t="s">
        <v>194</v>
      </c>
      <c r="E91" s="6">
        <v>100</v>
      </c>
      <c r="F91" s="257">
        <f>7820*1.2</f>
        <v>9384</v>
      </c>
      <c r="G91" s="257">
        <f>7820*1.2</f>
        <v>9384</v>
      </c>
    </row>
    <row r="92" spans="1:7" x14ac:dyDescent="0.25">
      <c r="A92" s="151" t="s">
        <v>42</v>
      </c>
      <c r="B92" s="4">
        <v>7</v>
      </c>
      <c r="C92" s="4">
        <v>2</v>
      </c>
      <c r="D92" s="5" t="s">
        <v>194</v>
      </c>
      <c r="E92" s="6">
        <v>200</v>
      </c>
      <c r="F92" s="257">
        <v>11000</v>
      </c>
      <c r="G92" s="257">
        <v>11000</v>
      </c>
    </row>
    <row r="93" spans="1:7" hidden="1" x14ac:dyDescent="0.25">
      <c r="A93" s="151" t="s">
        <v>42</v>
      </c>
      <c r="B93" s="4">
        <v>7</v>
      </c>
      <c r="C93" s="4">
        <v>2</v>
      </c>
      <c r="D93" s="5" t="s">
        <v>194</v>
      </c>
      <c r="E93" s="6">
        <v>200</v>
      </c>
      <c r="F93" s="257"/>
      <c r="G93" s="257"/>
    </row>
    <row r="94" spans="1:7" hidden="1" x14ac:dyDescent="0.25">
      <c r="A94" s="151" t="s">
        <v>42</v>
      </c>
      <c r="B94" s="4">
        <v>7</v>
      </c>
      <c r="C94" s="4">
        <v>2</v>
      </c>
      <c r="D94" s="5" t="s">
        <v>194</v>
      </c>
      <c r="E94" s="6">
        <v>800</v>
      </c>
      <c r="F94" s="257"/>
      <c r="G94" s="257"/>
    </row>
    <row r="95" spans="1:7" x14ac:dyDescent="0.25">
      <c r="A95" s="151" t="s">
        <v>294</v>
      </c>
      <c r="B95" s="4">
        <v>7</v>
      </c>
      <c r="C95" s="4">
        <v>2</v>
      </c>
      <c r="D95" s="5" t="s">
        <v>380</v>
      </c>
      <c r="E95" s="6">
        <v>100</v>
      </c>
      <c r="F95" s="257">
        <v>24529.68</v>
      </c>
      <c r="G95" s="257">
        <v>24529.68</v>
      </c>
    </row>
    <row r="96" spans="1:7" ht="24" x14ac:dyDescent="0.25">
      <c r="A96" s="66" t="s">
        <v>43</v>
      </c>
      <c r="B96" s="4">
        <v>7</v>
      </c>
      <c r="C96" s="4">
        <v>2</v>
      </c>
      <c r="D96" s="5" t="s">
        <v>381</v>
      </c>
      <c r="E96" s="6">
        <v>100</v>
      </c>
      <c r="F96" s="134">
        <v>119358.61</v>
      </c>
      <c r="G96" s="134">
        <v>119358.61</v>
      </c>
    </row>
    <row r="97" spans="1:7" x14ac:dyDescent="0.25">
      <c r="A97" s="66" t="s">
        <v>357</v>
      </c>
      <c r="B97" s="4">
        <v>7</v>
      </c>
      <c r="C97" s="4">
        <v>2</v>
      </c>
      <c r="D97" s="5" t="s">
        <v>382</v>
      </c>
      <c r="E97" s="6">
        <v>200</v>
      </c>
      <c r="F97" s="134">
        <f>78.12+205.101</f>
        <v>283.221</v>
      </c>
      <c r="G97" s="134">
        <f>78.12+205.101</f>
        <v>283.221</v>
      </c>
    </row>
    <row r="98" spans="1:7" ht="36" x14ac:dyDescent="0.25">
      <c r="A98" s="66" t="s">
        <v>213</v>
      </c>
      <c r="B98" s="4">
        <v>7</v>
      </c>
      <c r="C98" s="4">
        <v>2</v>
      </c>
      <c r="D98" s="5" t="s">
        <v>383</v>
      </c>
      <c r="E98" s="6">
        <v>200</v>
      </c>
      <c r="F98" s="134">
        <v>11686.80917</v>
      </c>
      <c r="G98" s="134">
        <v>11686.80917</v>
      </c>
    </row>
    <row r="99" spans="1:7" ht="36" x14ac:dyDescent="0.25">
      <c r="A99" s="66" t="s">
        <v>289</v>
      </c>
      <c r="B99" s="4">
        <v>7</v>
      </c>
      <c r="C99" s="4">
        <v>2</v>
      </c>
      <c r="D99" s="5" t="s">
        <v>384</v>
      </c>
      <c r="E99" s="6">
        <v>300</v>
      </c>
      <c r="F99" s="134">
        <v>1401.5474999999999</v>
      </c>
      <c r="G99" s="134">
        <v>1401.5474999999999</v>
      </c>
    </row>
    <row r="100" spans="1:7" x14ac:dyDescent="0.25">
      <c r="A100" s="66" t="s">
        <v>394</v>
      </c>
      <c r="B100" s="4">
        <v>7</v>
      </c>
      <c r="C100" s="4">
        <v>2</v>
      </c>
      <c r="D100" s="5">
        <v>0</v>
      </c>
      <c r="E100" s="6">
        <v>100</v>
      </c>
      <c r="F100" s="134">
        <v>319.51080000000002</v>
      </c>
      <c r="G100" s="134">
        <v>319.51080000000002</v>
      </c>
    </row>
    <row r="101" spans="1:7" hidden="1" x14ac:dyDescent="0.25">
      <c r="A101" s="66"/>
      <c r="B101" s="4"/>
      <c r="C101" s="4"/>
      <c r="D101" s="5"/>
      <c r="E101" s="6"/>
      <c r="F101" s="134"/>
      <c r="G101" s="134"/>
    </row>
    <row r="102" spans="1:7" x14ac:dyDescent="0.25">
      <c r="A102" s="152" t="s">
        <v>44</v>
      </c>
      <c r="B102" s="11">
        <v>7</v>
      </c>
      <c r="C102" s="11">
        <v>3</v>
      </c>
      <c r="D102" s="9">
        <v>9994239900</v>
      </c>
      <c r="E102" s="12">
        <v>0</v>
      </c>
      <c r="F102" s="123">
        <f>SUM(F103:F116)</f>
        <v>33714</v>
      </c>
      <c r="G102" s="123">
        <f>SUM(G103:G116)</f>
        <v>33764</v>
      </c>
    </row>
    <row r="103" spans="1:7" x14ac:dyDescent="0.25">
      <c r="A103" s="151" t="s">
        <v>202</v>
      </c>
      <c r="B103" s="4">
        <v>7</v>
      </c>
      <c r="C103" s="4">
        <v>3</v>
      </c>
      <c r="D103" s="5" t="s">
        <v>205</v>
      </c>
      <c r="E103" s="6">
        <v>600</v>
      </c>
      <c r="F103" s="134">
        <v>20306</v>
      </c>
      <c r="G103" s="134">
        <v>20306</v>
      </c>
    </row>
    <row r="104" spans="1:7" hidden="1" x14ac:dyDescent="0.25">
      <c r="A104" s="151" t="s">
        <v>202</v>
      </c>
      <c r="B104" s="4">
        <v>7</v>
      </c>
      <c r="C104" s="4">
        <v>3</v>
      </c>
      <c r="D104" s="5" t="s">
        <v>205</v>
      </c>
      <c r="E104" s="6">
        <v>200</v>
      </c>
      <c r="F104" s="134">
        <v>0</v>
      </c>
      <c r="G104" s="134">
        <v>0</v>
      </c>
    </row>
    <row r="105" spans="1:7" hidden="1" x14ac:dyDescent="0.25">
      <c r="A105" s="151" t="s">
        <v>202</v>
      </c>
      <c r="B105" s="4">
        <v>7</v>
      </c>
      <c r="C105" s="4">
        <v>3</v>
      </c>
      <c r="D105" s="5" t="s">
        <v>205</v>
      </c>
      <c r="E105" s="6">
        <v>400</v>
      </c>
      <c r="F105" s="134">
        <v>0</v>
      </c>
      <c r="G105" s="134">
        <v>0</v>
      </c>
    </row>
    <row r="106" spans="1:7" hidden="1" x14ac:dyDescent="0.25">
      <c r="A106" s="151" t="s">
        <v>202</v>
      </c>
      <c r="B106" s="4">
        <v>7</v>
      </c>
      <c r="C106" s="4">
        <v>3</v>
      </c>
      <c r="D106" s="5" t="s">
        <v>205</v>
      </c>
      <c r="E106" s="6">
        <v>800</v>
      </c>
      <c r="F106" s="134">
        <v>0</v>
      </c>
      <c r="G106" s="134">
        <v>0</v>
      </c>
    </row>
    <row r="107" spans="1:7" x14ac:dyDescent="0.25">
      <c r="A107" s="151" t="s">
        <v>203</v>
      </c>
      <c r="B107" s="4">
        <v>7</v>
      </c>
      <c r="C107" s="4">
        <v>3</v>
      </c>
      <c r="D107" s="5" t="s">
        <v>206</v>
      </c>
      <c r="E107" s="167">
        <v>100</v>
      </c>
      <c r="F107" s="134">
        <v>6455</v>
      </c>
      <c r="G107" s="134">
        <v>6455</v>
      </c>
    </row>
    <row r="108" spans="1:7" hidden="1" x14ac:dyDescent="0.25">
      <c r="A108" s="151" t="s">
        <v>203</v>
      </c>
      <c r="B108" s="4">
        <v>7</v>
      </c>
      <c r="C108" s="4">
        <v>3</v>
      </c>
      <c r="D108" s="5" t="s">
        <v>206</v>
      </c>
      <c r="E108" s="167">
        <v>200</v>
      </c>
      <c r="F108" s="134"/>
      <c r="G108" s="134">
        <v>50</v>
      </c>
    </row>
    <row r="109" spans="1:7" hidden="1" x14ac:dyDescent="0.25">
      <c r="A109" s="151" t="s">
        <v>203</v>
      </c>
      <c r="B109" s="4">
        <v>7</v>
      </c>
      <c r="C109" s="4">
        <v>3</v>
      </c>
      <c r="D109" s="5" t="s">
        <v>206</v>
      </c>
      <c r="E109" s="167">
        <v>800</v>
      </c>
      <c r="F109" s="134">
        <v>0</v>
      </c>
      <c r="G109" s="134">
        <v>0</v>
      </c>
    </row>
    <row r="110" spans="1:7" hidden="1" x14ac:dyDescent="0.25">
      <c r="A110" s="151" t="s">
        <v>203</v>
      </c>
      <c r="B110" s="4">
        <v>7</v>
      </c>
      <c r="C110" s="4">
        <v>3</v>
      </c>
      <c r="D110" s="5" t="s">
        <v>206</v>
      </c>
      <c r="E110" s="167">
        <v>400</v>
      </c>
      <c r="F110" s="134">
        <v>0</v>
      </c>
      <c r="G110" s="134">
        <v>0</v>
      </c>
    </row>
    <row r="111" spans="1:7" x14ac:dyDescent="0.25">
      <c r="A111" s="151" t="s">
        <v>204</v>
      </c>
      <c r="B111" s="4">
        <v>7</v>
      </c>
      <c r="C111" s="4">
        <v>3</v>
      </c>
      <c r="D111" s="5" t="s">
        <v>207</v>
      </c>
      <c r="E111" s="167">
        <v>600</v>
      </c>
      <c r="F111" s="134">
        <v>6953</v>
      </c>
      <c r="G111" s="134">
        <v>6953</v>
      </c>
    </row>
    <row r="112" spans="1:7" hidden="1" x14ac:dyDescent="0.25">
      <c r="A112" s="151" t="s">
        <v>204</v>
      </c>
      <c r="B112" s="4">
        <v>7</v>
      </c>
      <c r="C112" s="4">
        <v>3</v>
      </c>
      <c r="D112" s="5" t="s">
        <v>207</v>
      </c>
      <c r="E112" s="167">
        <v>200</v>
      </c>
      <c r="F112" s="134">
        <v>0</v>
      </c>
      <c r="G112" s="134">
        <v>0</v>
      </c>
    </row>
    <row r="113" spans="1:7" hidden="1" x14ac:dyDescent="0.25">
      <c r="A113" s="151" t="s">
        <v>204</v>
      </c>
      <c r="B113" s="4">
        <v>7</v>
      </c>
      <c r="C113" s="4">
        <v>3</v>
      </c>
      <c r="D113" s="5" t="s">
        <v>207</v>
      </c>
      <c r="E113" s="167">
        <v>400</v>
      </c>
      <c r="F113" s="134">
        <v>0</v>
      </c>
      <c r="G113" s="134">
        <v>0</v>
      </c>
    </row>
    <row r="114" spans="1:7" hidden="1" x14ac:dyDescent="0.25">
      <c r="A114" s="151" t="s">
        <v>204</v>
      </c>
      <c r="B114" s="4">
        <v>7</v>
      </c>
      <c r="C114" s="4">
        <v>3</v>
      </c>
      <c r="D114" s="5" t="s">
        <v>207</v>
      </c>
      <c r="E114" s="167">
        <v>800</v>
      </c>
      <c r="F114" s="134">
        <v>0</v>
      </c>
      <c r="G114" s="134">
        <v>0</v>
      </c>
    </row>
    <row r="115" spans="1:7" ht="24" hidden="1" x14ac:dyDescent="0.25">
      <c r="A115" s="187" t="s">
        <v>45</v>
      </c>
      <c r="B115" s="166">
        <v>7</v>
      </c>
      <c r="C115" s="166">
        <v>2</v>
      </c>
      <c r="D115" s="188">
        <v>4361200</v>
      </c>
      <c r="E115" s="167">
        <v>200</v>
      </c>
      <c r="F115" s="134">
        <v>0</v>
      </c>
      <c r="G115" s="134">
        <v>0</v>
      </c>
    </row>
    <row r="116" spans="1:7" hidden="1" x14ac:dyDescent="0.25">
      <c r="A116" s="37" t="s">
        <v>31</v>
      </c>
      <c r="B116" s="13">
        <v>7</v>
      </c>
      <c r="C116" s="13">
        <v>2</v>
      </c>
      <c r="D116" s="14">
        <v>7950000</v>
      </c>
      <c r="E116" s="15">
        <v>410</v>
      </c>
      <c r="F116" s="134">
        <v>0</v>
      </c>
      <c r="G116" s="134">
        <v>0</v>
      </c>
    </row>
    <row r="117" spans="1:7" hidden="1" x14ac:dyDescent="0.25">
      <c r="A117" s="152" t="s">
        <v>46</v>
      </c>
      <c r="B117" s="11">
        <v>7</v>
      </c>
      <c r="C117" s="11">
        <v>7</v>
      </c>
      <c r="D117" s="169" t="s">
        <v>183</v>
      </c>
      <c r="E117" s="12">
        <v>0</v>
      </c>
      <c r="F117" s="123">
        <f>F118+F119</f>
        <v>0</v>
      </c>
      <c r="G117" s="123">
        <f>G118+G119</f>
        <v>0</v>
      </c>
    </row>
    <row r="118" spans="1:7" hidden="1" x14ac:dyDescent="0.25">
      <c r="A118" s="151" t="s">
        <v>47</v>
      </c>
      <c r="B118" s="4">
        <v>7</v>
      </c>
      <c r="C118" s="4">
        <v>7</v>
      </c>
      <c r="D118" s="5" t="s">
        <v>195</v>
      </c>
      <c r="E118" s="6">
        <v>200</v>
      </c>
      <c r="F118" s="134">
        <v>0</v>
      </c>
      <c r="G118" s="134">
        <v>0</v>
      </c>
    </row>
    <row r="119" spans="1:7" hidden="1" x14ac:dyDescent="0.25">
      <c r="A119" s="186" t="s">
        <v>31</v>
      </c>
      <c r="B119" s="56">
        <v>7</v>
      </c>
      <c r="C119" s="56">
        <v>7</v>
      </c>
      <c r="D119" s="57">
        <v>7950000</v>
      </c>
      <c r="E119" s="58">
        <v>410</v>
      </c>
      <c r="F119" s="147">
        <v>0</v>
      </c>
      <c r="G119" s="147">
        <v>0</v>
      </c>
    </row>
    <row r="120" spans="1:7" ht="15" customHeight="1" x14ac:dyDescent="0.25">
      <c r="A120" s="152" t="s">
        <v>48</v>
      </c>
      <c r="B120" s="11">
        <v>7</v>
      </c>
      <c r="C120" s="11">
        <v>9</v>
      </c>
      <c r="D120" s="169" t="s">
        <v>183</v>
      </c>
      <c r="E120" s="12">
        <v>0</v>
      </c>
      <c r="F120" s="198">
        <f>SUM(F121:F132)</f>
        <v>7570</v>
      </c>
      <c r="G120" s="198">
        <f>SUM(G121:G132)</f>
        <v>7570</v>
      </c>
    </row>
    <row r="121" spans="1:7" x14ac:dyDescent="0.25">
      <c r="A121" s="151" t="s">
        <v>11</v>
      </c>
      <c r="B121" s="4">
        <v>7</v>
      </c>
      <c r="C121" s="4">
        <v>9</v>
      </c>
      <c r="D121" s="5" t="s">
        <v>188</v>
      </c>
      <c r="E121" s="6">
        <v>100</v>
      </c>
      <c r="F121" s="134">
        <v>2820</v>
      </c>
      <c r="G121" s="134">
        <v>2820</v>
      </c>
    </row>
    <row r="122" spans="1:7" hidden="1" x14ac:dyDescent="0.25">
      <c r="A122" s="151" t="s">
        <v>11</v>
      </c>
      <c r="B122" s="4">
        <v>7</v>
      </c>
      <c r="C122" s="4">
        <v>9</v>
      </c>
      <c r="D122" s="5" t="s">
        <v>188</v>
      </c>
      <c r="E122" s="6">
        <v>200</v>
      </c>
      <c r="F122" s="134">
        <v>0</v>
      </c>
      <c r="G122" s="134">
        <v>0</v>
      </c>
    </row>
    <row r="123" spans="1:7" hidden="1" x14ac:dyDescent="0.25">
      <c r="A123" s="160" t="s">
        <v>11</v>
      </c>
      <c r="B123" s="56">
        <v>7</v>
      </c>
      <c r="C123" s="56">
        <v>9</v>
      </c>
      <c r="D123" s="57">
        <v>20400</v>
      </c>
      <c r="E123" s="58">
        <v>800</v>
      </c>
      <c r="F123" s="134">
        <v>0</v>
      </c>
      <c r="G123" s="134">
        <v>0</v>
      </c>
    </row>
    <row r="124" spans="1:7" ht="24.75" hidden="1" x14ac:dyDescent="0.25">
      <c r="A124" s="151" t="s">
        <v>21</v>
      </c>
      <c r="B124" s="4">
        <v>7</v>
      </c>
      <c r="C124" s="4">
        <v>9</v>
      </c>
      <c r="D124" s="5">
        <v>9980077740</v>
      </c>
      <c r="E124" s="6">
        <v>100</v>
      </c>
      <c r="F124" s="134"/>
      <c r="G124" s="134"/>
    </row>
    <row r="125" spans="1:7" ht="24.75" hidden="1" x14ac:dyDescent="0.25">
      <c r="A125" s="151" t="s">
        <v>21</v>
      </c>
      <c r="B125" s="4">
        <v>7</v>
      </c>
      <c r="C125" s="4">
        <v>9</v>
      </c>
      <c r="D125" s="5">
        <v>9980077740</v>
      </c>
      <c r="E125" s="6">
        <v>200</v>
      </c>
      <c r="F125" s="134"/>
      <c r="G125" s="134"/>
    </row>
    <row r="126" spans="1:7" ht="15.75" thickBot="1" x14ac:dyDescent="0.3">
      <c r="A126" s="200" t="s">
        <v>209</v>
      </c>
      <c r="B126" s="4">
        <v>7</v>
      </c>
      <c r="C126" s="4">
        <v>9</v>
      </c>
      <c r="D126" s="5" t="s">
        <v>208</v>
      </c>
      <c r="E126" s="6">
        <v>100</v>
      </c>
      <c r="F126" s="134">
        <v>4750</v>
      </c>
      <c r="G126" s="134">
        <v>4750</v>
      </c>
    </row>
    <row r="127" spans="1:7" ht="15.75" hidden="1" thickBot="1" x14ac:dyDescent="0.3">
      <c r="A127" s="200" t="s">
        <v>209</v>
      </c>
      <c r="B127" s="4">
        <v>7</v>
      </c>
      <c r="C127" s="4">
        <v>9</v>
      </c>
      <c r="D127" s="5" t="s">
        <v>208</v>
      </c>
      <c r="E127" s="6">
        <v>200</v>
      </c>
      <c r="F127" s="134"/>
      <c r="G127" s="134">
        <v>0</v>
      </c>
    </row>
    <row r="128" spans="1:7" ht="15.75" hidden="1" thickBot="1" x14ac:dyDescent="0.3">
      <c r="A128" s="200" t="s">
        <v>209</v>
      </c>
      <c r="B128" s="4">
        <v>7</v>
      </c>
      <c r="C128" s="4">
        <v>9</v>
      </c>
      <c r="D128" s="5" t="s">
        <v>208</v>
      </c>
      <c r="E128" s="6">
        <v>800</v>
      </c>
      <c r="F128" s="134"/>
      <c r="G128" s="134"/>
    </row>
    <row r="129" spans="1:8" ht="15.75" hidden="1" thickBot="1" x14ac:dyDescent="0.3">
      <c r="A129" s="200" t="s">
        <v>210</v>
      </c>
      <c r="B129" s="4">
        <v>7</v>
      </c>
      <c r="C129" s="4">
        <v>9</v>
      </c>
      <c r="D129" s="5" t="s">
        <v>211</v>
      </c>
      <c r="E129" s="6">
        <v>100</v>
      </c>
      <c r="F129" s="134">
        <v>0</v>
      </c>
      <c r="G129" s="134">
        <v>0</v>
      </c>
    </row>
    <row r="130" spans="1:8" ht="15.75" hidden="1" thickBot="1" x14ac:dyDescent="0.3">
      <c r="A130" s="200" t="s">
        <v>210</v>
      </c>
      <c r="B130" s="4">
        <v>7</v>
      </c>
      <c r="C130" s="4">
        <v>9</v>
      </c>
      <c r="D130" s="5" t="s">
        <v>211</v>
      </c>
      <c r="E130" s="6">
        <v>200</v>
      </c>
      <c r="F130" s="134">
        <v>0</v>
      </c>
      <c r="G130" s="134">
        <v>0</v>
      </c>
    </row>
    <row r="131" spans="1:8" ht="15.75" hidden="1" thickBot="1" x14ac:dyDescent="0.3">
      <c r="A131" s="200" t="s">
        <v>210</v>
      </c>
      <c r="B131" s="4">
        <v>7</v>
      </c>
      <c r="C131" s="4">
        <v>9</v>
      </c>
      <c r="D131" s="5" t="s">
        <v>211</v>
      </c>
      <c r="E131" s="6">
        <v>800</v>
      </c>
      <c r="F131" s="134">
        <v>0</v>
      </c>
      <c r="G131" s="134">
        <v>0</v>
      </c>
    </row>
    <row r="132" spans="1:8" ht="15.75" hidden="1" thickBot="1" x14ac:dyDescent="0.3">
      <c r="A132" s="66" t="s">
        <v>31</v>
      </c>
      <c r="B132" s="4">
        <v>7</v>
      </c>
      <c r="C132" s="4">
        <v>9</v>
      </c>
      <c r="D132" s="5" t="s">
        <v>196</v>
      </c>
      <c r="E132" s="6">
        <v>200</v>
      </c>
      <c r="F132" s="134"/>
      <c r="G132" s="134"/>
    </row>
    <row r="133" spans="1:8" ht="15.75" customHeight="1" thickBot="1" x14ac:dyDescent="0.3">
      <c r="A133" s="152" t="s">
        <v>123</v>
      </c>
      <c r="B133" s="11">
        <v>8</v>
      </c>
      <c r="C133" s="11">
        <v>0</v>
      </c>
      <c r="D133" s="169" t="s">
        <v>183</v>
      </c>
      <c r="E133" s="12">
        <v>0</v>
      </c>
      <c r="F133" s="198">
        <f>F134+F145+F148</f>
        <v>28880.846010000001</v>
      </c>
      <c r="G133" s="198">
        <f>G134+G145+G148</f>
        <v>28970.846010000001</v>
      </c>
      <c r="H133" s="175" t="e">
        <f>H134+H148+#REF!</f>
        <v>#REF!</v>
      </c>
    </row>
    <row r="134" spans="1:8" ht="18" customHeight="1" x14ac:dyDescent="0.25">
      <c r="A134" s="152" t="s">
        <v>50</v>
      </c>
      <c r="B134" s="11">
        <v>8</v>
      </c>
      <c r="C134" s="11">
        <v>1</v>
      </c>
      <c r="D134" s="169" t="s">
        <v>183</v>
      </c>
      <c r="E134" s="12">
        <v>0</v>
      </c>
      <c r="F134" s="198">
        <f>SUM(F135:F144)</f>
        <v>23728</v>
      </c>
      <c r="G134" s="198">
        <f>SUM(G135:G144)</f>
        <v>23818</v>
      </c>
    </row>
    <row r="135" spans="1:8" x14ac:dyDescent="0.25">
      <c r="A135" s="151" t="s">
        <v>51</v>
      </c>
      <c r="B135" s="4">
        <v>8</v>
      </c>
      <c r="C135" s="4">
        <v>1</v>
      </c>
      <c r="D135" s="5" t="s">
        <v>197</v>
      </c>
      <c r="E135" s="6">
        <v>100</v>
      </c>
      <c r="F135" s="134">
        <v>4963</v>
      </c>
      <c r="G135" s="134">
        <v>4963</v>
      </c>
    </row>
    <row r="136" spans="1:8" hidden="1" x14ac:dyDescent="0.25">
      <c r="A136" s="189" t="s">
        <v>51</v>
      </c>
      <c r="B136" s="166">
        <v>8</v>
      </c>
      <c r="C136" s="166">
        <v>1</v>
      </c>
      <c r="D136" s="5" t="s">
        <v>197</v>
      </c>
      <c r="E136" s="167">
        <v>200</v>
      </c>
      <c r="F136" s="134">
        <v>0</v>
      </c>
      <c r="G136" s="134">
        <v>0</v>
      </c>
    </row>
    <row r="137" spans="1:8" hidden="1" x14ac:dyDescent="0.25">
      <c r="A137" s="33" t="s">
        <v>51</v>
      </c>
      <c r="B137" s="13">
        <v>8</v>
      </c>
      <c r="C137" s="13">
        <v>1</v>
      </c>
      <c r="D137" s="5" t="s">
        <v>197</v>
      </c>
      <c r="E137" s="15">
        <v>800</v>
      </c>
      <c r="F137" s="134">
        <v>0</v>
      </c>
      <c r="G137" s="134">
        <v>0</v>
      </c>
    </row>
    <row r="138" spans="1:8" x14ac:dyDescent="0.25">
      <c r="A138" s="151" t="s">
        <v>52</v>
      </c>
      <c r="B138" s="4">
        <v>8</v>
      </c>
      <c r="C138" s="4">
        <v>1</v>
      </c>
      <c r="D138" s="5" t="s">
        <v>198</v>
      </c>
      <c r="E138" s="6">
        <v>100</v>
      </c>
      <c r="F138" s="134">
        <v>4604</v>
      </c>
      <c r="G138" s="134">
        <v>4604</v>
      </c>
    </row>
    <row r="139" spans="1:8" hidden="1" x14ac:dyDescent="0.25">
      <c r="A139" s="151" t="s">
        <v>52</v>
      </c>
      <c r="B139" s="4">
        <v>8</v>
      </c>
      <c r="C139" s="4">
        <v>1</v>
      </c>
      <c r="D139" s="5" t="s">
        <v>198</v>
      </c>
      <c r="E139" s="6">
        <v>200</v>
      </c>
      <c r="F139" s="134">
        <v>0</v>
      </c>
      <c r="G139" s="134">
        <v>0</v>
      </c>
    </row>
    <row r="140" spans="1:8" hidden="1" x14ac:dyDescent="0.25">
      <c r="A140" s="160" t="s">
        <v>52</v>
      </c>
      <c r="B140" s="56">
        <v>8</v>
      </c>
      <c r="C140" s="56">
        <v>1</v>
      </c>
      <c r="D140" s="5" t="s">
        <v>198</v>
      </c>
      <c r="E140" s="58">
        <v>800</v>
      </c>
      <c r="F140" s="134">
        <v>0</v>
      </c>
      <c r="G140" s="134">
        <v>0</v>
      </c>
    </row>
    <row r="141" spans="1:8" ht="24.75" x14ac:dyDescent="0.25">
      <c r="A141" s="151" t="s">
        <v>53</v>
      </c>
      <c r="B141" s="4">
        <v>8</v>
      </c>
      <c r="C141" s="4">
        <v>1</v>
      </c>
      <c r="D141" s="5" t="s">
        <v>199</v>
      </c>
      <c r="E141" s="6">
        <v>100</v>
      </c>
      <c r="F141" s="134">
        <v>14161</v>
      </c>
      <c r="G141" s="134">
        <v>14161</v>
      </c>
    </row>
    <row r="142" spans="1:8" ht="24.75" hidden="1" x14ac:dyDescent="0.25">
      <c r="A142" s="151" t="s">
        <v>53</v>
      </c>
      <c r="B142" s="4">
        <v>8</v>
      </c>
      <c r="C142" s="4">
        <v>1</v>
      </c>
      <c r="D142" s="5" t="s">
        <v>199</v>
      </c>
      <c r="E142" s="6">
        <v>200</v>
      </c>
      <c r="F142" s="134">
        <v>0</v>
      </c>
      <c r="G142" s="134">
        <v>90</v>
      </c>
    </row>
    <row r="143" spans="1:8" ht="24.75" hidden="1" x14ac:dyDescent="0.25">
      <c r="A143" s="189" t="s">
        <v>53</v>
      </c>
      <c r="B143" s="166">
        <v>8</v>
      </c>
      <c r="C143" s="166">
        <v>1</v>
      </c>
      <c r="D143" s="5" t="s">
        <v>199</v>
      </c>
      <c r="E143" s="167">
        <v>800</v>
      </c>
      <c r="F143" s="134">
        <v>0</v>
      </c>
      <c r="G143" s="134">
        <v>0</v>
      </c>
    </row>
    <row r="144" spans="1:8" ht="39" hidden="1" customHeight="1" x14ac:dyDescent="0.25">
      <c r="A144" s="36" t="s">
        <v>150</v>
      </c>
      <c r="B144" s="4">
        <v>8</v>
      </c>
      <c r="C144" s="4">
        <v>1</v>
      </c>
      <c r="D144" s="5">
        <v>4400000000</v>
      </c>
      <c r="E144" s="6">
        <v>240</v>
      </c>
      <c r="F144" s="134">
        <v>0</v>
      </c>
      <c r="G144" s="134">
        <v>0</v>
      </c>
    </row>
    <row r="145" spans="1:7" x14ac:dyDescent="0.25">
      <c r="A145" s="155" t="s">
        <v>175</v>
      </c>
      <c r="B145" s="11">
        <v>8</v>
      </c>
      <c r="C145" s="11">
        <v>1</v>
      </c>
      <c r="D145" s="9">
        <v>4500000000</v>
      </c>
      <c r="E145" s="12">
        <v>0</v>
      </c>
      <c r="F145" s="121">
        <f>F146+F147</f>
        <v>5152.8460100000002</v>
      </c>
      <c r="G145" s="121">
        <f>G146+G147</f>
        <v>5152.8460100000002</v>
      </c>
    </row>
    <row r="146" spans="1:7" x14ac:dyDescent="0.25">
      <c r="A146" s="37" t="s">
        <v>176</v>
      </c>
      <c r="B146" s="13">
        <v>8</v>
      </c>
      <c r="C146" s="13">
        <v>1</v>
      </c>
      <c r="D146" s="14">
        <v>4500000000</v>
      </c>
      <c r="E146" s="15">
        <v>200</v>
      </c>
      <c r="F146" s="181">
        <v>5000</v>
      </c>
      <c r="G146" s="181">
        <v>5000</v>
      </c>
    </row>
    <row r="147" spans="1:7" x14ac:dyDescent="0.25">
      <c r="A147" s="339" t="s">
        <v>356</v>
      </c>
      <c r="B147" s="13">
        <v>8</v>
      </c>
      <c r="C147" s="13">
        <v>1</v>
      </c>
      <c r="D147" s="5" t="s">
        <v>387</v>
      </c>
      <c r="E147" s="15">
        <v>200</v>
      </c>
      <c r="F147" s="181">
        <v>152.84601000000001</v>
      </c>
      <c r="G147" s="181">
        <v>152.84601000000001</v>
      </c>
    </row>
    <row r="148" spans="1:7" ht="24.75" hidden="1" customHeight="1" x14ac:dyDescent="0.25">
      <c r="A148" s="152" t="s">
        <v>124</v>
      </c>
      <c r="B148" s="11">
        <v>8</v>
      </c>
      <c r="C148" s="11">
        <v>4</v>
      </c>
      <c r="D148" s="169" t="s">
        <v>183</v>
      </c>
      <c r="E148" s="12">
        <v>0</v>
      </c>
      <c r="F148" s="123">
        <f>SUM(F149:F152)</f>
        <v>0</v>
      </c>
      <c r="G148" s="123">
        <f>SUM(G149:G152)</f>
        <v>0</v>
      </c>
    </row>
    <row r="149" spans="1:7" hidden="1" x14ac:dyDescent="0.25">
      <c r="A149" s="151" t="s">
        <v>11</v>
      </c>
      <c r="B149" s="4">
        <v>8</v>
      </c>
      <c r="C149" s="4">
        <v>4</v>
      </c>
      <c r="D149" s="5" t="s">
        <v>188</v>
      </c>
      <c r="E149" s="6">
        <v>100</v>
      </c>
      <c r="F149" s="201">
        <v>0</v>
      </c>
      <c r="G149" s="201">
        <v>0</v>
      </c>
    </row>
    <row r="150" spans="1:7" hidden="1" x14ac:dyDescent="0.25">
      <c r="A150" s="151" t="s">
        <v>11</v>
      </c>
      <c r="B150" s="4">
        <v>8</v>
      </c>
      <c r="C150" s="4">
        <v>4</v>
      </c>
      <c r="D150" s="5" t="s">
        <v>188</v>
      </c>
      <c r="E150" s="6">
        <v>200</v>
      </c>
      <c r="F150" s="201">
        <v>0</v>
      </c>
      <c r="G150" s="201">
        <v>0</v>
      </c>
    </row>
    <row r="151" spans="1:7" ht="24" hidden="1" x14ac:dyDescent="0.25">
      <c r="A151" s="190" t="s">
        <v>49</v>
      </c>
      <c r="B151" s="166">
        <v>8</v>
      </c>
      <c r="C151" s="166">
        <v>4</v>
      </c>
      <c r="D151" s="188">
        <v>4529900</v>
      </c>
      <c r="E151" s="167"/>
      <c r="F151" s="124">
        <v>0</v>
      </c>
      <c r="G151" s="124">
        <v>0</v>
      </c>
    </row>
    <row r="152" spans="1:7" hidden="1" x14ac:dyDescent="0.25">
      <c r="A152" s="37" t="s">
        <v>31</v>
      </c>
      <c r="B152" s="13">
        <v>8</v>
      </c>
      <c r="C152" s="13">
        <v>4</v>
      </c>
      <c r="D152" s="14">
        <v>7950000</v>
      </c>
      <c r="E152" s="15"/>
      <c r="F152" s="125">
        <v>0</v>
      </c>
      <c r="G152" s="125">
        <v>0</v>
      </c>
    </row>
    <row r="153" spans="1:7" ht="15.75" hidden="1" thickBot="1" x14ac:dyDescent="0.3">
      <c r="A153" s="29" t="s">
        <v>125</v>
      </c>
      <c r="B153" s="1">
        <v>9</v>
      </c>
      <c r="C153" s="1">
        <v>0</v>
      </c>
      <c r="D153" s="2">
        <v>0</v>
      </c>
      <c r="E153" s="3">
        <v>0</v>
      </c>
      <c r="F153" s="116">
        <v>0</v>
      </c>
      <c r="G153" s="116">
        <v>0</v>
      </c>
    </row>
    <row r="154" spans="1:7" ht="15" hidden="1" customHeight="1" x14ac:dyDescent="0.25">
      <c r="A154" s="34" t="s">
        <v>56</v>
      </c>
      <c r="B154" s="19">
        <v>9</v>
      </c>
      <c r="C154" s="19">
        <v>1</v>
      </c>
      <c r="D154" s="20">
        <v>0</v>
      </c>
      <c r="E154" s="21">
        <v>0</v>
      </c>
      <c r="F154" s="119">
        <v>0</v>
      </c>
      <c r="G154" s="119">
        <v>0</v>
      </c>
    </row>
    <row r="155" spans="1:7" hidden="1" x14ac:dyDescent="0.25">
      <c r="A155" s="30" t="s">
        <v>57</v>
      </c>
      <c r="B155" s="4">
        <v>9</v>
      </c>
      <c r="C155" s="4">
        <v>1</v>
      </c>
      <c r="D155" s="5">
        <v>4709900</v>
      </c>
      <c r="E155" s="6"/>
      <c r="F155" s="117"/>
      <c r="G155" s="117"/>
    </row>
    <row r="156" spans="1:7" hidden="1" x14ac:dyDescent="0.25">
      <c r="A156" s="104" t="s">
        <v>62</v>
      </c>
      <c r="B156" s="4">
        <v>9</v>
      </c>
      <c r="C156" s="4">
        <v>1</v>
      </c>
      <c r="D156" s="5">
        <v>4709900</v>
      </c>
      <c r="E156" s="6"/>
      <c r="F156" s="117"/>
      <c r="G156" s="117"/>
    </row>
    <row r="157" spans="1:7" ht="15" hidden="1" customHeight="1" x14ac:dyDescent="0.25">
      <c r="A157" s="32" t="s">
        <v>59</v>
      </c>
      <c r="B157" s="11">
        <v>9</v>
      </c>
      <c r="C157" s="11">
        <v>2</v>
      </c>
      <c r="D157" s="9">
        <v>0</v>
      </c>
      <c r="E157" s="12">
        <v>0</v>
      </c>
      <c r="F157" s="120">
        <v>0</v>
      </c>
      <c r="G157" s="120">
        <v>0</v>
      </c>
    </row>
    <row r="158" spans="1:7" hidden="1" x14ac:dyDescent="0.25">
      <c r="A158" s="30" t="s">
        <v>60</v>
      </c>
      <c r="B158" s="4">
        <v>9</v>
      </c>
      <c r="C158" s="4">
        <v>2</v>
      </c>
      <c r="D158" s="5">
        <v>4719900</v>
      </c>
      <c r="E158" s="6"/>
      <c r="F158" s="117"/>
      <c r="G158" s="117"/>
    </row>
    <row r="159" spans="1:7" hidden="1" x14ac:dyDescent="0.25">
      <c r="A159" s="30" t="s">
        <v>61</v>
      </c>
      <c r="B159" s="4">
        <v>9</v>
      </c>
      <c r="C159" s="4">
        <v>2</v>
      </c>
      <c r="D159" s="5">
        <v>4789900</v>
      </c>
      <c r="E159" s="6"/>
      <c r="F159" s="117">
        <v>0</v>
      </c>
      <c r="G159" s="117">
        <v>0</v>
      </c>
    </row>
    <row r="160" spans="1:7" ht="36" hidden="1" x14ac:dyDescent="0.25">
      <c r="A160" s="36" t="s">
        <v>58</v>
      </c>
      <c r="B160" s="4">
        <v>9</v>
      </c>
      <c r="C160" s="4">
        <v>2</v>
      </c>
      <c r="D160" s="5">
        <v>4719900</v>
      </c>
      <c r="E160" s="6"/>
      <c r="F160" s="117"/>
      <c r="G160" s="117"/>
    </row>
    <row r="161" spans="1:7" hidden="1" x14ac:dyDescent="0.25">
      <c r="A161" s="30" t="s">
        <v>31</v>
      </c>
      <c r="B161" s="4">
        <v>9</v>
      </c>
      <c r="C161" s="4">
        <v>2</v>
      </c>
      <c r="D161" s="5">
        <v>7950000</v>
      </c>
      <c r="E161" s="6"/>
      <c r="F161" s="117"/>
      <c r="G161" s="117"/>
    </row>
    <row r="162" spans="1:7" ht="39.75" hidden="1" customHeight="1" x14ac:dyDescent="0.25">
      <c r="A162" s="32" t="s">
        <v>62</v>
      </c>
      <c r="B162" s="11">
        <v>9</v>
      </c>
      <c r="C162" s="11">
        <v>4</v>
      </c>
      <c r="D162" s="9">
        <v>0</v>
      </c>
      <c r="E162" s="12">
        <v>0</v>
      </c>
      <c r="F162" s="122">
        <v>0</v>
      </c>
      <c r="G162" s="122">
        <v>0</v>
      </c>
    </row>
    <row r="163" spans="1:7" hidden="1" x14ac:dyDescent="0.25">
      <c r="A163" s="36" t="s">
        <v>62</v>
      </c>
      <c r="B163" s="4">
        <v>9</v>
      </c>
      <c r="C163" s="4">
        <v>4</v>
      </c>
      <c r="D163" s="5">
        <v>4709900</v>
      </c>
      <c r="E163" s="6"/>
      <c r="F163" s="127"/>
      <c r="G163" s="127"/>
    </row>
    <row r="164" spans="1:7" ht="41.25" hidden="1" customHeight="1" x14ac:dyDescent="0.25">
      <c r="A164" s="36" t="s">
        <v>58</v>
      </c>
      <c r="B164" s="4">
        <v>9</v>
      </c>
      <c r="C164" s="4">
        <v>4</v>
      </c>
      <c r="D164" s="5">
        <v>4709900</v>
      </c>
      <c r="E164" s="6"/>
      <c r="F164" s="127"/>
      <c r="G164" s="127"/>
    </row>
    <row r="165" spans="1:7" ht="15" hidden="1" customHeight="1" x14ac:dyDescent="0.25">
      <c r="A165" s="32" t="s">
        <v>63</v>
      </c>
      <c r="B165" s="11">
        <v>9</v>
      </c>
      <c r="C165" s="11">
        <v>9</v>
      </c>
      <c r="D165" s="9">
        <v>0</v>
      </c>
      <c r="E165" s="12">
        <v>0</v>
      </c>
      <c r="F165" s="120">
        <v>0</v>
      </c>
      <c r="G165" s="120">
        <v>0</v>
      </c>
    </row>
    <row r="166" spans="1:7" hidden="1" x14ac:dyDescent="0.25">
      <c r="A166" s="33" t="s">
        <v>31</v>
      </c>
      <c r="B166" s="13">
        <v>9</v>
      </c>
      <c r="C166" s="13">
        <v>9</v>
      </c>
      <c r="D166" s="14">
        <v>7950000</v>
      </c>
      <c r="E166" s="15"/>
      <c r="F166" s="125"/>
      <c r="G166" s="125"/>
    </row>
    <row r="167" spans="1:7" x14ac:dyDescent="0.25">
      <c r="A167" s="81" t="s">
        <v>64</v>
      </c>
      <c r="B167" s="7">
        <v>10</v>
      </c>
      <c r="C167" s="7">
        <v>0</v>
      </c>
      <c r="D167" s="169" t="s">
        <v>183</v>
      </c>
      <c r="E167" s="45">
        <v>0</v>
      </c>
      <c r="F167" s="198">
        <f>F168+F170+F173+F180</f>
        <v>12691.7</v>
      </c>
      <c r="G167" s="198">
        <f>G168+G170+G173+G180</f>
        <v>12691.7</v>
      </c>
    </row>
    <row r="168" spans="1:7" x14ac:dyDescent="0.25">
      <c r="A168" s="81" t="s">
        <v>65</v>
      </c>
      <c r="B168" s="7">
        <v>10</v>
      </c>
      <c r="C168" s="7">
        <v>1</v>
      </c>
      <c r="D168" s="169" t="s">
        <v>183</v>
      </c>
      <c r="E168" s="45">
        <v>0</v>
      </c>
      <c r="F168" s="198">
        <f>F169</f>
        <v>3000</v>
      </c>
      <c r="G168" s="198">
        <f>G169</f>
        <v>3000</v>
      </c>
    </row>
    <row r="169" spans="1:7" ht="24.75" x14ac:dyDescent="0.25">
      <c r="A169" s="199" t="s">
        <v>66</v>
      </c>
      <c r="B169" s="24">
        <v>10</v>
      </c>
      <c r="C169" s="24">
        <v>1</v>
      </c>
      <c r="D169" s="202">
        <v>9994910100</v>
      </c>
      <c r="E169" s="68">
        <v>300</v>
      </c>
      <c r="F169" s="134">
        <v>3000</v>
      </c>
      <c r="G169" s="134">
        <v>3000</v>
      </c>
    </row>
    <row r="170" spans="1:7" hidden="1" x14ac:dyDescent="0.25">
      <c r="A170" s="81" t="s">
        <v>67</v>
      </c>
      <c r="B170" s="7">
        <v>10</v>
      </c>
      <c r="C170" s="7">
        <v>3</v>
      </c>
      <c r="D170" s="169" t="s">
        <v>183</v>
      </c>
      <c r="E170" s="45">
        <v>0</v>
      </c>
      <c r="F170" s="198">
        <f>F171+F172</f>
        <v>0</v>
      </c>
      <c r="G170" s="198">
        <f>G171+G172</f>
        <v>0</v>
      </c>
    </row>
    <row r="171" spans="1:7" ht="24" hidden="1" x14ac:dyDescent="0.25">
      <c r="A171" s="186" t="s">
        <v>126</v>
      </c>
      <c r="B171" s="191">
        <v>10</v>
      </c>
      <c r="C171" s="192">
        <v>3</v>
      </c>
      <c r="D171" s="193">
        <v>5054600</v>
      </c>
      <c r="E171" s="194"/>
      <c r="F171" s="147">
        <v>0</v>
      </c>
      <c r="G171" s="147">
        <v>0</v>
      </c>
    </row>
    <row r="172" spans="1:7" ht="36" hidden="1" x14ac:dyDescent="0.25">
      <c r="A172" s="66" t="s">
        <v>68</v>
      </c>
      <c r="B172" s="24">
        <v>10</v>
      </c>
      <c r="C172" s="24">
        <v>3</v>
      </c>
      <c r="D172" s="202">
        <v>2210872011</v>
      </c>
      <c r="E172" s="68">
        <v>600</v>
      </c>
      <c r="F172" s="134">
        <v>0</v>
      </c>
      <c r="G172" s="134">
        <v>0</v>
      </c>
    </row>
    <row r="173" spans="1:7" x14ac:dyDescent="0.25">
      <c r="A173" s="31" t="s">
        <v>69</v>
      </c>
      <c r="B173" s="7">
        <v>10</v>
      </c>
      <c r="C173" s="8">
        <v>4</v>
      </c>
      <c r="D173" s="55">
        <v>0</v>
      </c>
      <c r="E173" s="10">
        <v>0</v>
      </c>
      <c r="F173" s="121">
        <f>F174+F175+F176</f>
        <v>9691.7000000000007</v>
      </c>
      <c r="G173" s="121">
        <f>G174+G175+G176</f>
        <v>9691.7000000000007</v>
      </c>
    </row>
    <row r="174" spans="1:7" ht="48" hidden="1" x14ac:dyDescent="0.25">
      <c r="A174" s="36" t="s">
        <v>127</v>
      </c>
      <c r="B174" s="24">
        <v>10</v>
      </c>
      <c r="C174" s="25">
        <v>4</v>
      </c>
      <c r="D174" s="26">
        <v>2250050820</v>
      </c>
      <c r="E174" s="27">
        <v>400</v>
      </c>
      <c r="F174" s="117"/>
      <c r="G174" s="117"/>
    </row>
    <row r="175" spans="1:7" ht="48" x14ac:dyDescent="0.25">
      <c r="A175" s="36" t="s">
        <v>127</v>
      </c>
      <c r="B175" s="24">
        <v>10</v>
      </c>
      <c r="C175" s="25">
        <v>4</v>
      </c>
      <c r="D175" s="26" t="s">
        <v>388</v>
      </c>
      <c r="E175" s="27">
        <v>400</v>
      </c>
      <c r="F175" s="117">
        <v>2027.4</v>
      </c>
      <c r="G175" s="117">
        <v>2027.4</v>
      </c>
    </row>
    <row r="176" spans="1:7" ht="48" x14ac:dyDescent="0.25">
      <c r="A176" s="155" t="s">
        <v>70</v>
      </c>
      <c r="B176" s="7">
        <v>10</v>
      </c>
      <c r="C176" s="8">
        <v>4</v>
      </c>
      <c r="D176" s="158">
        <v>0</v>
      </c>
      <c r="E176" s="10">
        <v>300</v>
      </c>
      <c r="F176" s="121">
        <f>F177+F178+F179</f>
        <v>7664.3</v>
      </c>
      <c r="G176" s="121">
        <f>G177+G178+G179</f>
        <v>7664.3</v>
      </c>
    </row>
    <row r="177" spans="1:7" ht="60" x14ac:dyDescent="0.25">
      <c r="A177" s="37" t="s">
        <v>177</v>
      </c>
      <c r="B177" s="24">
        <v>10</v>
      </c>
      <c r="C177" s="25">
        <v>4</v>
      </c>
      <c r="D177" s="61">
        <v>2240271540</v>
      </c>
      <c r="E177" s="27">
        <v>300</v>
      </c>
      <c r="F177" s="117">
        <v>1186.3</v>
      </c>
      <c r="G177" s="117">
        <v>1186.3</v>
      </c>
    </row>
    <row r="178" spans="1:7" x14ac:dyDescent="0.25">
      <c r="A178" s="37" t="s">
        <v>71</v>
      </c>
      <c r="B178" s="16">
        <v>10</v>
      </c>
      <c r="C178" s="17">
        <v>4</v>
      </c>
      <c r="D178" s="182">
        <v>2240281520</v>
      </c>
      <c r="E178" s="18">
        <v>300</v>
      </c>
      <c r="F178" s="117">
        <v>6478</v>
      </c>
      <c r="G178" s="117">
        <v>6478</v>
      </c>
    </row>
    <row r="179" spans="1:7" hidden="1" x14ac:dyDescent="0.25">
      <c r="A179" s="37" t="s">
        <v>215</v>
      </c>
      <c r="B179" s="16">
        <v>10</v>
      </c>
      <c r="C179" s="17">
        <v>4</v>
      </c>
      <c r="D179" s="182">
        <v>2240281530</v>
      </c>
      <c r="E179" s="18">
        <v>300</v>
      </c>
      <c r="F179" s="125">
        <v>0</v>
      </c>
      <c r="G179" s="125">
        <v>0</v>
      </c>
    </row>
    <row r="180" spans="1:7" ht="24" hidden="1" x14ac:dyDescent="0.25">
      <c r="A180" s="333" t="s">
        <v>21</v>
      </c>
      <c r="B180" s="11">
        <v>10</v>
      </c>
      <c r="C180" s="11">
        <v>6</v>
      </c>
      <c r="D180" s="9">
        <v>9980077740</v>
      </c>
      <c r="E180" s="12">
        <v>0</v>
      </c>
      <c r="F180" s="353">
        <f>F181+F182</f>
        <v>0</v>
      </c>
      <c r="G180" s="353">
        <f>G181+G182</f>
        <v>0</v>
      </c>
    </row>
    <row r="181" spans="1:7" ht="24.75" hidden="1" x14ac:dyDescent="0.25">
      <c r="A181" s="151" t="s">
        <v>21</v>
      </c>
      <c r="B181" s="4">
        <v>10</v>
      </c>
      <c r="C181" s="4">
        <v>6</v>
      </c>
      <c r="D181" s="5">
        <v>2240277740</v>
      </c>
      <c r="E181" s="6">
        <v>100</v>
      </c>
      <c r="F181" s="134"/>
      <c r="G181" s="134"/>
    </row>
    <row r="182" spans="1:7" ht="24.75" hidden="1" x14ac:dyDescent="0.25">
      <c r="A182" s="151" t="s">
        <v>21</v>
      </c>
      <c r="B182" s="4">
        <v>10</v>
      </c>
      <c r="C182" s="4">
        <v>6</v>
      </c>
      <c r="D182" s="5">
        <v>2240277740</v>
      </c>
      <c r="E182" s="6">
        <v>200</v>
      </c>
      <c r="F182" s="134"/>
      <c r="G182" s="134"/>
    </row>
    <row r="183" spans="1:7" hidden="1" x14ac:dyDescent="0.25">
      <c r="A183" s="203" t="s">
        <v>128</v>
      </c>
      <c r="B183" s="7">
        <v>11</v>
      </c>
      <c r="C183" s="7">
        <v>0</v>
      </c>
      <c r="D183" s="169" t="s">
        <v>183</v>
      </c>
      <c r="E183" s="45">
        <v>0</v>
      </c>
      <c r="F183" s="198">
        <f>F184+F186</f>
        <v>0</v>
      </c>
      <c r="G183" s="198">
        <f>G184+G186</f>
        <v>0</v>
      </c>
    </row>
    <row r="184" spans="1:7" ht="15.75" hidden="1" customHeight="1" x14ac:dyDescent="0.25">
      <c r="A184" s="203" t="s">
        <v>129</v>
      </c>
      <c r="B184" s="7">
        <v>11</v>
      </c>
      <c r="C184" s="7">
        <v>1</v>
      </c>
      <c r="D184" s="169" t="s">
        <v>183</v>
      </c>
      <c r="E184" s="45">
        <v>0</v>
      </c>
      <c r="F184" s="123">
        <f>F185</f>
        <v>0</v>
      </c>
      <c r="G184" s="123">
        <f>G185</f>
        <v>0</v>
      </c>
    </row>
    <row r="185" spans="1:7" ht="24" hidden="1" x14ac:dyDescent="0.25">
      <c r="A185" s="66" t="s">
        <v>130</v>
      </c>
      <c r="B185" s="24">
        <v>11</v>
      </c>
      <c r="C185" s="24">
        <v>1</v>
      </c>
      <c r="D185" s="67" t="s">
        <v>200</v>
      </c>
      <c r="E185" s="68">
        <v>200</v>
      </c>
      <c r="F185" s="134"/>
      <c r="G185" s="134"/>
    </row>
    <row r="186" spans="1:7" ht="24.75" hidden="1" customHeight="1" x14ac:dyDescent="0.25">
      <c r="A186" s="39" t="s">
        <v>131</v>
      </c>
      <c r="B186" s="23">
        <v>11</v>
      </c>
      <c r="C186" s="59">
        <v>2</v>
      </c>
      <c r="D186" s="195">
        <v>0</v>
      </c>
      <c r="E186" s="60">
        <v>0</v>
      </c>
      <c r="F186" s="196">
        <f>F187</f>
        <v>0</v>
      </c>
      <c r="G186" s="196">
        <f>G187</f>
        <v>0</v>
      </c>
    </row>
    <row r="187" spans="1:7" hidden="1" x14ac:dyDescent="0.25">
      <c r="A187" s="37"/>
      <c r="B187" s="16">
        <v>11</v>
      </c>
      <c r="C187" s="17">
        <v>2</v>
      </c>
      <c r="D187" s="182"/>
      <c r="E187" s="18">
        <v>500</v>
      </c>
      <c r="F187" s="125">
        <v>0</v>
      </c>
      <c r="G187" s="125">
        <v>0</v>
      </c>
    </row>
    <row r="188" spans="1:7" ht="15.75" customHeight="1" x14ac:dyDescent="0.25">
      <c r="A188" s="152" t="s">
        <v>132</v>
      </c>
      <c r="B188" s="11">
        <v>12</v>
      </c>
      <c r="C188" s="11">
        <v>0</v>
      </c>
      <c r="D188" s="169" t="s">
        <v>183</v>
      </c>
      <c r="E188" s="12">
        <v>0</v>
      </c>
      <c r="F188" s="198">
        <f>F189+F191+F193</f>
        <v>3800</v>
      </c>
      <c r="G188" s="198">
        <f>G189+G191+G193</f>
        <v>3800</v>
      </c>
    </row>
    <row r="189" spans="1:7" ht="15" hidden="1" customHeight="1" x14ac:dyDescent="0.25">
      <c r="A189" s="34" t="s">
        <v>133</v>
      </c>
      <c r="B189" s="19">
        <v>12</v>
      </c>
      <c r="C189" s="19">
        <v>1</v>
      </c>
      <c r="D189" s="20">
        <v>0</v>
      </c>
      <c r="E189" s="21">
        <v>0</v>
      </c>
      <c r="F189" s="119">
        <f>F190</f>
        <v>0</v>
      </c>
      <c r="G189" s="119">
        <f>G190</f>
        <v>0</v>
      </c>
    </row>
    <row r="190" spans="1:7" hidden="1" x14ac:dyDescent="0.25">
      <c r="A190" s="33"/>
      <c r="B190" s="13">
        <v>12</v>
      </c>
      <c r="C190" s="13">
        <v>1</v>
      </c>
      <c r="D190" s="14"/>
      <c r="E190" s="15"/>
      <c r="F190" s="125">
        <v>0</v>
      </c>
      <c r="G190" s="125">
        <v>0</v>
      </c>
    </row>
    <row r="191" spans="1:7" ht="15" customHeight="1" x14ac:dyDescent="0.25">
      <c r="A191" s="152" t="s">
        <v>54</v>
      </c>
      <c r="B191" s="11">
        <v>12</v>
      </c>
      <c r="C191" s="11">
        <v>2</v>
      </c>
      <c r="D191" s="169" t="s">
        <v>183</v>
      </c>
      <c r="E191" s="12">
        <v>0</v>
      </c>
      <c r="F191" s="123">
        <f>F192</f>
        <v>3800</v>
      </c>
      <c r="G191" s="123">
        <f>G192</f>
        <v>3800</v>
      </c>
    </row>
    <row r="192" spans="1:7" ht="25.5" thickBot="1" x14ac:dyDescent="0.3">
      <c r="A192" s="151" t="s">
        <v>55</v>
      </c>
      <c r="B192" s="4">
        <v>12</v>
      </c>
      <c r="C192" s="4">
        <v>2</v>
      </c>
      <c r="D192" s="165" t="s">
        <v>201</v>
      </c>
      <c r="E192" s="6">
        <v>600</v>
      </c>
      <c r="F192" s="134">
        <v>3800</v>
      </c>
      <c r="G192" s="134">
        <v>3800</v>
      </c>
    </row>
    <row r="193" spans="1:7" ht="24.75" hidden="1" customHeight="1" x14ac:dyDescent="0.25">
      <c r="A193" s="34" t="s">
        <v>134</v>
      </c>
      <c r="B193" s="19">
        <v>12</v>
      </c>
      <c r="C193" s="19">
        <v>4</v>
      </c>
      <c r="D193" s="20">
        <v>0</v>
      </c>
      <c r="E193" s="21">
        <v>0</v>
      </c>
      <c r="F193" s="119">
        <f>F194</f>
        <v>0</v>
      </c>
      <c r="G193" s="119">
        <f>G194</f>
        <v>0</v>
      </c>
    </row>
    <row r="194" spans="1:7" ht="15.75" hidden="1" thickBot="1" x14ac:dyDescent="0.3">
      <c r="A194" s="37" t="s">
        <v>31</v>
      </c>
      <c r="B194" s="13">
        <v>12</v>
      </c>
      <c r="C194" s="13">
        <v>4</v>
      </c>
      <c r="D194" s="14">
        <v>7950000</v>
      </c>
      <c r="E194" s="15"/>
      <c r="F194" s="125"/>
      <c r="G194" s="125"/>
    </row>
    <row r="195" spans="1:7" ht="24.75" customHeight="1" thickBot="1" x14ac:dyDescent="0.3">
      <c r="A195" s="41" t="s">
        <v>16</v>
      </c>
      <c r="B195" s="22">
        <v>13</v>
      </c>
      <c r="C195" s="22">
        <v>0</v>
      </c>
      <c r="D195" s="63">
        <v>0</v>
      </c>
      <c r="E195" s="28">
        <v>0</v>
      </c>
      <c r="F195" s="116">
        <f>F196</f>
        <v>23</v>
      </c>
      <c r="G195" s="116">
        <f>G196</f>
        <v>23</v>
      </c>
    </row>
    <row r="196" spans="1:7" ht="24.75" customHeight="1" thickBot="1" x14ac:dyDescent="0.3">
      <c r="A196" s="31" t="s">
        <v>135</v>
      </c>
      <c r="B196" s="7">
        <v>13</v>
      </c>
      <c r="C196" s="8">
        <v>1</v>
      </c>
      <c r="D196" s="55">
        <v>0</v>
      </c>
      <c r="E196" s="10">
        <v>0</v>
      </c>
      <c r="F196" s="116">
        <f>F197</f>
        <v>23</v>
      </c>
      <c r="G196" s="116">
        <f>G197</f>
        <v>23</v>
      </c>
    </row>
    <row r="197" spans="1:7" ht="24.75" x14ac:dyDescent="0.25">
      <c r="A197" s="40" t="s">
        <v>135</v>
      </c>
      <c r="B197" s="16">
        <v>13</v>
      </c>
      <c r="C197" s="17">
        <v>1</v>
      </c>
      <c r="D197" s="182">
        <v>9930320000</v>
      </c>
      <c r="E197" s="18">
        <v>700</v>
      </c>
      <c r="F197" s="125">
        <v>23</v>
      </c>
      <c r="G197" s="125">
        <v>23</v>
      </c>
    </row>
    <row r="198" spans="1:7" ht="15.75" customHeight="1" x14ac:dyDescent="0.25">
      <c r="A198" s="203" t="s">
        <v>72</v>
      </c>
      <c r="B198" s="7">
        <v>14</v>
      </c>
      <c r="C198" s="7">
        <v>0</v>
      </c>
      <c r="D198" s="169" t="s">
        <v>183</v>
      </c>
      <c r="E198" s="45">
        <v>0</v>
      </c>
      <c r="F198" s="198">
        <f>F199+F201+F203</f>
        <v>29282</v>
      </c>
      <c r="G198" s="198">
        <f>G199+G201+G203</f>
        <v>29282</v>
      </c>
    </row>
    <row r="199" spans="1:7" ht="36.75" customHeight="1" x14ac:dyDescent="0.25">
      <c r="A199" s="81" t="s">
        <v>136</v>
      </c>
      <c r="B199" s="7">
        <v>14</v>
      </c>
      <c r="C199" s="7">
        <v>1</v>
      </c>
      <c r="D199" s="169" t="s">
        <v>183</v>
      </c>
      <c r="E199" s="45">
        <v>0</v>
      </c>
      <c r="F199" s="123">
        <f>F200</f>
        <v>29282</v>
      </c>
      <c r="G199" s="123">
        <f>G200</f>
        <v>29282</v>
      </c>
    </row>
    <row r="200" spans="1:7" ht="24" x14ac:dyDescent="0.25">
      <c r="A200" s="66" t="s">
        <v>73</v>
      </c>
      <c r="B200" s="24">
        <v>14</v>
      </c>
      <c r="C200" s="24">
        <v>1</v>
      </c>
      <c r="D200" s="67">
        <v>2610160010</v>
      </c>
      <c r="E200" s="68">
        <v>500</v>
      </c>
      <c r="F200" s="134">
        <v>29282</v>
      </c>
      <c r="G200" s="134">
        <v>29282</v>
      </c>
    </row>
    <row r="201" spans="1:7" ht="15" hidden="1" customHeight="1" x14ac:dyDescent="0.25">
      <c r="A201" s="39" t="s">
        <v>137</v>
      </c>
      <c r="B201" s="23">
        <v>14</v>
      </c>
      <c r="C201" s="59">
        <v>2</v>
      </c>
      <c r="D201" s="195">
        <v>0</v>
      </c>
      <c r="E201" s="60">
        <v>0</v>
      </c>
      <c r="F201" s="119">
        <f>F202</f>
        <v>0</v>
      </c>
      <c r="G201" s="119">
        <f>G202</f>
        <v>0</v>
      </c>
    </row>
    <row r="202" spans="1:7" hidden="1" x14ac:dyDescent="0.25">
      <c r="A202" s="36" t="s">
        <v>138</v>
      </c>
      <c r="B202" s="24">
        <v>14</v>
      </c>
      <c r="C202" s="25">
        <v>2</v>
      </c>
      <c r="D202" s="61">
        <v>5170200</v>
      </c>
      <c r="E202" s="27">
        <v>500</v>
      </c>
      <c r="F202" s="117">
        <v>0</v>
      </c>
      <c r="G202" s="117">
        <v>0</v>
      </c>
    </row>
    <row r="203" spans="1:7" ht="24.75" hidden="1" customHeight="1" x14ac:dyDescent="0.25">
      <c r="A203" s="31" t="s">
        <v>139</v>
      </c>
      <c r="B203" s="7">
        <v>14</v>
      </c>
      <c r="C203" s="8">
        <v>3</v>
      </c>
      <c r="D203" s="55">
        <v>0</v>
      </c>
      <c r="E203" s="10">
        <v>0</v>
      </c>
      <c r="F203" s="121">
        <f>F204+F205</f>
        <v>0</v>
      </c>
      <c r="G203" s="121">
        <f>G204+G205</f>
        <v>0</v>
      </c>
    </row>
    <row r="204" spans="1:7" hidden="1" x14ac:dyDescent="0.25">
      <c r="A204" s="36" t="s">
        <v>140</v>
      </c>
      <c r="B204" s="24">
        <v>14</v>
      </c>
      <c r="C204" s="25">
        <v>3</v>
      </c>
      <c r="D204" s="61">
        <v>5210300</v>
      </c>
      <c r="E204" s="27"/>
      <c r="F204" s="117">
        <v>0</v>
      </c>
      <c r="G204" s="117">
        <v>0</v>
      </c>
    </row>
    <row r="205" spans="1:7" ht="60" hidden="1" x14ac:dyDescent="0.25">
      <c r="A205" s="36" t="s">
        <v>141</v>
      </c>
      <c r="B205" s="24">
        <v>14</v>
      </c>
      <c r="C205" s="25">
        <v>3</v>
      </c>
      <c r="D205" s="61">
        <v>5210600</v>
      </c>
      <c r="E205" s="27"/>
      <c r="F205" s="117">
        <v>0</v>
      </c>
      <c r="G205" s="117">
        <v>0</v>
      </c>
    </row>
  </sheetData>
  <autoFilter ref="A8:G205">
    <filterColumn colId="5">
      <filters>
        <filter val="1000,0"/>
        <filter val="11000,0"/>
        <filter val="114596,4"/>
        <filter val="11686,8"/>
        <filter val="1186,3"/>
        <filter val="119358,6"/>
        <filter val="12593,3"/>
        <filter val="12691,7"/>
        <filter val="1400,0"/>
        <filter val="1401,5"/>
        <filter val="14161,0"/>
        <filter val="14500,0"/>
        <filter val="1470,0"/>
        <filter val="150,0"/>
        <filter val="152,8"/>
        <filter val="1550,0"/>
        <filter val="15620,8"/>
        <filter val="16154,0"/>
        <filter val="177963,4"/>
        <filter val="1960,0"/>
        <filter val="20,0"/>
        <filter val="200,0"/>
        <filter val="2027,4"/>
        <filter val="20306,0"/>
        <filter val="209,6"/>
        <filter val="23,0"/>
        <filter val="23728,0"/>
        <filter val="2390,0"/>
        <filter val="24529,7"/>
        <filter val="24777,2"/>
        <filter val="2590,0"/>
        <filter val="2620,6"/>
        <filter val="2820,0"/>
        <filter val="283,2"/>
        <filter val="2840,2"/>
        <filter val="28880,8"/>
        <filter val="29282,0"/>
        <filter val="3000,0"/>
        <filter val="319,5"/>
        <filter val="333843,8"/>
        <filter val="33714,0"/>
        <filter val="3630,0"/>
        <filter val="3800,0"/>
        <filter val="39030,1"/>
        <filter val="42043,1"/>
        <filter val="4604,0"/>
        <filter val="4750,0"/>
        <filter val="483429,3"/>
        <filter val="4963,0"/>
        <filter val="500,0"/>
        <filter val="5000,0"/>
        <filter val="5152,8"/>
        <filter val="557,0"/>
        <filter val="5640,0"/>
        <filter val="59960,0"/>
        <filter val="6000,0"/>
        <filter val="6455,0"/>
        <filter val="6478,0"/>
        <filter val="6500,0"/>
        <filter val="6953,0"/>
        <filter val="7320,0"/>
        <filter val="7570,0"/>
        <filter val="76,5"/>
        <filter val="7664,3"/>
        <filter val="8529,6"/>
        <filter val="9156,4"/>
        <filter val="9384,0"/>
        <filter val="9691,7"/>
      </filters>
    </filterColumn>
  </autoFilter>
  <mergeCells count="2">
    <mergeCell ref="A5:G5"/>
    <mergeCell ref="A6:G6"/>
  </mergeCells>
  <pageMargins left="0.70866141732283472" right="0.15748031496062992" top="0.35433070866141736" bottom="0.27559055118110237" header="0.31496062992125984" footer="0.15748031496062992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26"/>
  <sheetViews>
    <sheetView workbookViewId="0">
      <selection activeCell="L12" sqref="L12"/>
    </sheetView>
  </sheetViews>
  <sheetFormatPr defaultColWidth="9.140625" defaultRowHeight="15" x14ac:dyDescent="0.25"/>
  <cols>
    <col min="1" max="1" width="55.7109375" style="97" customWidth="1"/>
    <col min="2" max="2" width="4.5703125" style="70" customWidth="1"/>
    <col min="3" max="3" width="4" style="97" customWidth="1"/>
    <col min="4" max="4" width="4.140625" style="97" customWidth="1"/>
    <col min="5" max="5" width="10" style="97" customWidth="1"/>
    <col min="6" max="6" width="5.28515625" style="97" customWidth="1"/>
    <col min="7" max="7" width="12" style="69" customWidth="1"/>
    <col min="8" max="16384" width="9.140625" style="97"/>
  </cols>
  <sheetData>
    <row r="1" spans="1:7" x14ac:dyDescent="0.25">
      <c r="G1" s="46" t="s">
        <v>249</v>
      </c>
    </row>
    <row r="2" spans="1:7" x14ac:dyDescent="0.25">
      <c r="G2" s="91" t="s">
        <v>77</v>
      </c>
    </row>
    <row r="3" spans="1:7" x14ac:dyDescent="0.25">
      <c r="G3" s="91" t="s">
        <v>78</v>
      </c>
    </row>
    <row r="4" spans="1:7" x14ac:dyDescent="0.25">
      <c r="G4" s="91" t="s">
        <v>422</v>
      </c>
    </row>
    <row r="5" spans="1:7" ht="15.75" x14ac:dyDescent="0.25">
      <c r="A5" s="383" t="s">
        <v>79</v>
      </c>
      <c r="B5" s="383"/>
      <c r="C5" s="383"/>
      <c r="D5" s="383"/>
      <c r="E5" s="383"/>
      <c r="F5" s="383"/>
      <c r="G5" s="383"/>
    </row>
    <row r="6" spans="1:7" ht="32.25" customHeight="1" x14ac:dyDescent="0.25">
      <c r="A6" s="381" t="s">
        <v>412</v>
      </c>
      <c r="B6" s="381"/>
      <c r="C6" s="381"/>
      <c r="D6" s="381"/>
      <c r="E6" s="381"/>
      <c r="F6" s="381"/>
      <c r="G6" s="381"/>
    </row>
    <row r="7" spans="1:7" x14ac:dyDescent="0.25">
      <c r="A7" s="42" t="s">
        <v>0</v>
      </c>
      <c r="B7" s="71" t="s">
        <v>82</v>
      </c>
      <c r="C7" s="72" t="s">
        <v>1</v>
      </c>
      <c r="D7" s="72" t="s">
        <v>2</v>
      </c>
      <c r="E7" s="72" t="s">
        <v>3</v>
      </c>
      <c r="F7" s="72" t="s">
        <v>4</v>
      </c>
      <c r="G7" s="42" t="s">
        <v>5</v>
      </c>
    </row>
    <row r="8" spans="1:7" ht="15.75" thickBot="1" x14ac:dyDescent="0.3">
      <c r="A8" s="73">
        <v>1</v>
      </c>
      <c r="B8" s="74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</row>
    <row r="9" spans="1:7" ht="15.75" thickBot="1" x14ac:dyDescent="0.3">
      <c r="A9" s="76" t="s">
        <v>81</v>
      </c>
      <c r="B9" s="77" t="s">
        <v>83</v>
      </c>
      <c r="C9" s="43" t="s">
        <v>74</v>
      </c>
      <c r="D9" s="43" t="s">
        <v>74</v>
      </c>
      <c r="E9" s="43" t="s">
        <v>183</v>
      </c>
      <c r="F9" s="43" t="s">
        <v>75</v>
      </c>
      <c r="G9" s="128">
        <f>G10+G34+G49+G57+G67+G78+G83</f>
        <v>54968.665000000001</v>
      </c>
    </row>
    <row r="10" spans="1:7" ht="15.75" thickBot="1" x14ac:dyDescent="0.3">
      <c r="A10" s="29" t="s">
        <v>8</v>
      </c>
      <c r="B10" s="79" t="s">
        <v>83</v>
      </c>
      <c r="C10" s="1">
        <v>1</v>
      </c>
      <c r="D10" s="1">
        <v>0</v>
      </c>
      <c r="E10" s="43" t="s">
        <v>183</v>
      </c>
      <c r="F10" s="3">
        <v>0</v>
      </c>
      <c r="G10" s="107">
        <f>G11+G14+G22+G24+G27+G30</f>
        <v>16965.099999999999</v>
      </c>
    </row>
    <row r="11" spans="1:7" ht="25.5" thickBot="1" x14ac:dyDescent="0.3">
      <c r="A11" s="49" t="s">
        <v>9</v>
      </c>
      <c r="B11" s="79" t="s">
        <v>83</v>
      </c>
      <c r="C11" s="50">
        <v>1</v>
      </c>
      <c r="D11" s="50">
        <v>2</v>
      </c>
      <c r="E11" s="43" t="s">
        <v>183</v>
      </c>
      <c r="F11" s="51">
        <v>0</v>
      </c>
      <c r="G11" s="108">
        <f>SUM(G12:G13)</f>
        <v>2295</v>
      </c>
    </row>
    <row r="12" spans="1:7" ht="15.75" thickBot="1" x14ac:dyDescent="0.3">
      <c r="A12" s="30" t="s">
        <v>10</v>
      </c>
      <c r="B12" s="80" t="s">
        <v>83</v>
      </c>
      <c r="C12" s="4">
        <v>1</v>
      </c>
      <c r="D12" s="4">
        <v>2</v>
      </c>
      <c r="E12" s="5" t="s">
        <v>187</v>
      </c>
      <c r="F12" s="6">
        <v>100</v>
      </c>
      <c r="G12" s="109">
        <f>пр3!F12</f>
        <v>2295</v>
      </c>
    </row>
    <row r="13" spans="1:7" ht="15.75" hidden="1" thickBot="1" x14ac:dyDescent="0.3">
      <c r="A13" s="30" t="s">
        <v>11</v>
      </c>
      <c r="B13" s="80" t="s">
        <v>83</v>
      </c>
      <c r="C13" s="4">
        <v>1</v>
      </c>
      <c r="D13" s="4">
        <v>2</v>
      </c>
      <c r="E13" s="5" t="s">
        <v>188</v>
      </c>
      <c r="F13" s="6">
        <v>200</v>
      </c>
      <c r="G13" s="109">
        <f>пр3!F13-G132</f>
        <v>0</v>
      </c>
    </row>
    <row r="14" spans="1:7" ht="25.5" thickBot="1" x14ac:dyDescent="0.3">
      <c r="A14" s="31" t="s">
        <v>14</v>
      </c>
      <c r="B14" s="82" t="s">
        <v>83</v>
      </c>
      <c r="C14" s="7">
        <v>1</v>
      </c>
      <c r="D14" s="8">
        <v>4</v>
      </c>
      <c r="E14" s="43" t="s">
        <v>183</v>
      </c>
      <c r="F14" s="10">
        <v>0</v>
      </c>
      <c r="G14" s="111">
        <f>SUM(G15:G21)</f>
        <v>14384</v>
      </c>
    </row>
    <row r="15" spans="1:7" x14ac:dyDescent="0.25">
      <c r="A15" s="30" t="s">
        <v>11</v>
      </c>
      <c r="B15" s="80" t="s">
        <v>83</v>
      </c>
      <c r="C15" s="4">
        <v>1</v>
      </c>
      <c r="D15" s="4">
        <v>4</v>
      </c>
      <c r="E15" s="5" t="s">
        <v>188</v>
      </c>
      <c r="F15" s="6">
        <v>100</v>
      </c>
      <c r="G15" s="109">
        <f>пр3!F20</f>
        <v>13807</v>
      </c>
    </row>
    <row r="16" spans="1:7" hidden="1" x14ac:dyDescent="0.25">
      <c r="A16" s="30" t="s">
        <v>11</v>
      </c>
      <c r="B16" s="80" t="s">
        <v>83</v>
      </c>
      <c r="C16" s="4">
        <v>1</v>
      </c>
      <c r="D16" s="4">
        <v>4</v>
      </c>
      <c r="E16" s="5" t="s">
        <v>188</v>
      </c>
      <c r="F16" s="6">
        <v>200</v>
      </c>
      <c r="G16" s="109">
        <f>пр3!F21</f>
        <v>0</v>
      </c>
    </row>
    <row r="17" spans="1:7" hidden="1" x14ac:dyDescent="0.25">
      <c r="A17" s="30" t="s">
        <v>11</v>
      </c>
      <c r="B17" s="80" t="s">
        <v>83</v>
      </c>
      <c r="C17" s="4">
        <v>1</v>
      </c>
      <c r="D17" s="4">
        <v>4</v>
      </c>
      <c r="E17" s="5" t="s">
        <v>188</v>
      </c>
      <c r="F17" s="6">
        <v>800</v>
      </c>
      <c r="G17" s="109">
        <f>пр3!F22</f>
        <v>0</v>
      </c>
    </row>
    <row r="18" spans="1:7" x14ac:dyDescent="0.25">
      <c r="A18" s="30" t="s">
        <v>20</v>
      </c>
      <c r="B18" s="80" t="s">
        <v>83</v>
      </c>
      <c r="C18" s="4">
        <v>7</v>
      </c>
      <c r="D18" s="4">
        <v>9</v>
      </c>
      <c r="E18" s="5">
        <v>1940977720</v>
      </c>
      <c r="F18" s="6">
        <v>100</v>
      </c>
      <c r="G18" s="109">
        <f>пр3!F23</f>
        <v>557</v>
      </c>
    </row>
    <row r="19" spans="1:7" ht="15.75" thickBot="1" x14ac:dyDescent="0.3">
      <c r="A19" s="30" t="s">
        <v>20</v>
      </c>
      <c r="B19" s="80" t="s">
        <v>83</v>
      </c>
      <c r="C19" s="4">
        <v>7</v>
      </c>
      <c r="D19" s="4">
        <v>9</v>
      </c>
      <c r="E19" s="5">
        <v>1940977720</v>
      </c>
      <c r="F19" s="6">
        <v>200</v>
      </c>
      <c r="G19" s="109">
        <f>пр3!F24</f>
        <v>20</v>
      </c>
    </row>
    <row r="20" spans="1:7" ht="25.5" hidden="1" thickBot="1" x14ac:dyDescent="0.3">
      <c r="A20" s="30" t="s">
        <v>22</v>
      </c>
      <c r="B20" s="80" t="s">
        <v>83</v>
      </c>
      <c r="C20" s="4">
        <v>1</v>
      </c>
      <c r="D20" s="4">
        <v>4</v>
      </c>
      <c r="E20" s="5">
        <v>9980077710</v>
      </c>
      <c r="F20" s="6">
        <v>100</v>
      </c>
      <c r="G20" s="109">
        <f>пр3!F25</f>
        <v>0</v>
      </c>
    </row>
    <row r="21" spans="1:7" ht="25.5" hidden="1" thickBot="1" x14ac:dyDescent="0.3">
      <c r="A21" s="30" t="s">
        <v>22</v>
      </c>
      <c r="B21" s="80" t="s">
        <v>83</v>
      </c>
      <c r="C21" s="4">
        <v>1</v>
      </c>
      <c r="D21" s="4">
        <v>4</v>
      </c>
      <c r="E21" s="5">
        <v>9980077710</v>
      </c>
      <c r="F21" s="6">
        <v>200</v>
      </c>
      <c r="G21" s="109">
        <f>пр3!F26</f>
        <v>0</v>
      </c>
    </row>
    <row r="22" spans="1:7" ht="15.75" thickBot="1" x14ac:dyDescent="0.3">
      <c r="A22" s="32" t="s">
        <v>181</v>
      </c>
      <c r="B22" s="79" t="s">
        <v>83</v>
      </c>
      <c r="C22" s="11">
        <v>1</v>
      </c>
      <c r="D22" s="163">
        <v>5</v>
      </c>
      <c r="E22" s="43" t="s">
        <v>183</v>
      </c>
      <c r="F22" s="164">
        <v>0</v>
      </c>
      <c r="G22" s="111">
        <f>G23</f>
        <v>76.5</v>
      </c>
    </row>
    <row r="23" spans="1:7" ht="25.5" thickBot="1" x14ac:dyDescent="0.3">
      <c r="A23" s="30" t="s">
        <v>182</v>
      </c>
      <c r="B23" s="80" t="s">
        <v>83</v>
      </c>
      <c r="C23" s="4">
        <v>1</v>
      </c>
      <c r="D23" s="52">
        <v>5</v>
      </c>
      <c r="E23" s="5">
        <v>9980051200</v>
      </c>
      <c r="F23" s="54">
        <v>200</v>
      </c>
      <c r="G23" s="162">
        <f>пр3!F28</f>
        <v>76.5</v>
      </c>
    </row>
    <row r="24" spans="1:7" ht="15.75" hidden="1" customHeight="1" thickBot="1" x14ac:dyDescent="0.3">
      <c r="A24" s="31" t="s">
        <v>143</v>
      </c>
      <c r="B24" s="82" t="s">
        <v>83</v>
      </c>
      <c r="C24" s="7">
        <v>1</v>
      </c>
      <c r="D24" s="8">
        <v>7</v>
      </c>
      <c r="E24" s="170" t="s">
        <v>183</v>
      </c>
      <c r="F24" s="10">
        <v>0</v>
      </c>
      <c r="G24" s="110">
        <f>SUM(G25:G26)</f>
        <v>0</v>
      </c>
    </row>
    <row r="25" spans="1:7" ht="21.75" hidden="1" customHeight="1" x14ac:dyDescent="0.25">
      <c r="A25" s="30" t="s">
        <v>144</v>
      </c>
      <c r="B25" s="80" t="s">
        <v>83</v>
      </c>
      <c r="C25" s="4">
        <v>1</v>
      </c>
      <c r="D25" s="4">
        <v>7</v>
      </c>
      <c r="E25" s="5">
        <v>9940020020</v>
      </c>
      <c r="F25" s="6">
        <v>200</v>
      </c>
      <c r="G25" s="109">
        <f>пр3!F37</f>
        <v>0</v>
      </c>
    </row>
    <row r="26" spans="1:7" ht="18" hidden="1" customHeight="1" thickBot="1" x14ac:dyDescent="0.3">
      <c r="A26" s="30" t="s">
        <v>404</v>
      </c>
      <c r="B26" s="80" t="s">
        <v>83</v>
      </c>
      <c r="C26" s="4">
        <v>1</v>
      </c>
      <c r="D26" s="52">
        <v>7</v>
      </c>
      <c r="E26" s="53">
        <v>9940020010</v>
      </c>
      <c r="F26" s="6">
        <v>200</v>
      </c>
      <c r="G26" s="109">
        <v>0</v>
      </c>
    </row>
    <row r="27" spans="1:7" ht="15.75" hidden="1" thickBot="1" x14ac:dyDescent="0.3">
      <c r="A27" s="32" t="s">
        <v>17</v>
      </c>
      <c r="B27" s="79" t="s">
        <v>83</v>
      </c>
      <c r="C27" s="11">
        <v>1</v>
      </c>
      <c r="D27" s="11">
        <v>11</v>
      </c>
      <c r="E27" s="43" t="s">
        <v>183</v>
      </c>
      <c r="F27" s="12">
        <v>0</v>
      </c>
      <c r="G27" s="113">
        <f>G28+G29</f>
        <v>0</v>
      </c>
    </row>
    <row r="28" spans="1:7" ht="15.75" hidden="1" thickBot="1" x14ac:dyDescent="0.3">
      <c r="A28" s="30" t="s">
        <v>18</v>
      </c>
      <c r="B28" s="80" t="s">
        <v>83</v>
      </c>
      <c r="C28" s="4">
        <v>1</v>
      </c>
      <c r="D28" s="4">
        <v>11</v>
      </c>
      <c r="E28" s="5" t="s">
        <v>191</v>
      </c>
      <c r="F28" s="6">
        <v>870</v>
      </c>
      <c r="G28" s="109">
        <f>пр3!F40</f>
        <v>0</v>
      </c>
    </row>
    <row r="29" spans="1:7" ht="15.75" hidden="1" thickBot="1" x14ac:dyDescent="0.3">
      <c r="A29" s="36" t="s">
        <v>179</v>
      </c>
      <c r="B29" s="80" t="s">
        <v>83</v>
      </c>
      <c r="C29" s="4">
        <v>1</v>
      </c>
      <c r="D29" s="4">
        <v>11</v>
      </c>
      <c r="E29" s="5" t="s">
        <v>190</v>
      </c>
      <c r="F29" s="6">
        <v>870</v>
      </c>
      <c r="G29" s="109">
        <f>пр3!F41</f>
        <v>0</v>
      </c>
    </row>
    <row r="30" spans="1:7" ht="15.75" thickBot="1" x14ac:dyDescent="0.3">
      <c r="A30" s="32" t="s">
        <v>19</v>
      </c>
      <c r="B30" s="80" t="s">
        <v>83</v>
      </c>
      <c r="C30" s="11">
        <v>1</v>
      </c>
      <c r="D30" s="11">
        <v>13</v>
      </c>
      <c r="E30" s="43" t="s">
        <v>183</v>
      </c>
      <c r="F30" s="12">
        <v>0</v>
      </c>
      <c r="G30" s="112">
        <f>SUM(G31:G33)</f>
        <v>209.6</v>
      </c>
    </row>
    <row r="31" spans="1:7" x14ac:dyDescent="0.25">
      <c r="A31" s="30" t="s">
        <v>122</v>
      </c>
      <c r="B31" s="79" t="s">
        <v>83</v>
      </c>
      <c r="C31" s="4">
        <v>1</v>
      </c>
      <c r="D31" s="4">
        <v>13</v>
      </c>
      <c r="E31" s="14">
        <v>9980077730</v>
      </c>
      <c r="F31" s="6">
        <v>200</v>
      </c>
      <c r="G31" s="109">
        <f>пр3!F43</f>
        <v>209.6</v>
      </c>
    </row>
    <row r="32" spans="1:7" ht="17.25" hidden="1" customHeight="1" x14ac:dyDescent="0.25">
      <c r="A32" s="160" t="s">
        <v>398</v>
      </c>
      <c r="B32" s="371" t="s">
        <v>83</v>
      </c>
      <c r="C32" s="56">
        <v>1</v>
      </c>
      <c r="D32" s="56">
        <v>13</v>
      </c>
      <c r="E32" s="57">
        <v>0</v>
      </c>
      <c r="F32" s="58">
        <v>200</v>
      </c>
      <c r="G32" s="255">
        <f>пр3!F46</f>
        <v>0</v>
      </c>
    </row>
    <row r="33" spans="1:7" ht="17.25" hidden="1" customHeight="1" x14ac:dyDescent="0.25">
      <c r="A33" s="151" t="s">
        <v>403</v>
      </c>
      <c r="B33" s="80" t="s">
        <v>83</v>
      </c>
      <c r="C33" s="4">
        <v>1</v>
      </c>
      <c r="D33" s="4">
        <v>13</v>
      </c>
      <c r="E33" s="5">
        <v>0</v>
      </c>
      <c r="F33" s="6">
        <v>200</v>
      </c>
      <c r="G33" s="374">
        <f>пр3!F47</f>
        <v>0</v>
      </c>
    </row>
    <row r="34" spans="1:7" ht="15.75" hidden="1" thickBot="1" x14ac:dyDescent="0.3">
      <c r="A34" s="372" t="s">
        <v>24</v>
      </c>
      <c r="B34" s="373" t="s">
        <v>83</v>
      </c>
      <c r="C34" s="149">
        <v>3</v>
      </c>
      <c r="D34" s="149">
        <v>0</v>
      </c>
      <c r="E34" s="170" t="s">
        <v>183</v>
      </c>
      <c r="F34" s="150">
        <v>0</v>
      </c>
      <c r="G34" s="171">
        <f>G38+G35+G41</f>
        <v>0</v>
      </c>
    </row>
    <row r="35" spans="1:7" ht="26.25" hidden="1" customHeight="1" thickBot="1" x14ac:dyDescent="0.3">
      <c r="A35" s="31" t="s">
        <v>174</v>
      </c>
      <c r="B35" s="79" t="s">
        <v>83</v>
      </c>
      <c r="C35" s="7">
        <v>3</v>
      </c>
      <c r="D35" s="8">
        <v>4</v>
      </c>
      <c r="E35" s="43" t="s">
        <v>183</v>
      </c>
      <c r="F35" s="10">
        <v>0</v>
      </c>
      <c r="G35" s="111">
        <f>SUM(G36:G37)</f>
        <v>0</v>
      </c>
    </row>
    <row r="36" spans="1:7" ht="32.25" hidden="1" customHeight="1" x14ac:dyDescent="0.25">
      <c r="A36" s="33" t="s">
        <v>23</v>
      </c>
      <c r="B36" s="80" t="s">
        <v>83</v>
      </c>
      <c r="C36" s="16">
        <v>3</v>
      </c>
      <c r="D36" s="17">
        <v>4</v>
      </c>
      <c r="E36" s="14">
        <v>9980059300</v>
      </c>
      <c r="F36" s="18">
        <v>100</v>
      </c>
      <c r="G36" s="109">
        <v>0</v>
      </c>
    </row>
    <row r="37" spans="1:7" ht="19.5" hidden="1" customHeight="1" thickBot="1" x14ac:dyDescent="0.3">
      <c r="A37" s="33" t="s">
        <v>23</v>
      </c>
      <c r="B37" s="80" t="s">
        <v>83</v>
      </c>
      <c r="C37" s="24">
        <v>3</v>
      </c>
      <c r="D37" s="25">
        <v>4</v>
      </c>
      <c r="E37" s="14">
        <v>9980059300</v>
      </c>
      <c r="F37" s="68">
        <v>200</v>
      </c>
      <c r="G37" s="109">
        <f>[2]пр3!H51</f>
        <v>0</v>
      </c>
    </row>
    <row r="38" spans="1:7" ht="17.25" hidden="1" customHeight="1" thickBot="1" x14ac:dyDescent="0.3">
      <c r="A38" s="39" t="s">
        <v>25</v>
      </c>
      <c r="B38" s="80" t="s">
        <v>83</v>
      </c>
      <c r="C38" s="23">
        <v>3</v>
      </c>
      <c r="D38" s="59">
        <v>9</v>
      </c>
      <c r="E38" s="43" t="s">
        <v>183</v>
      </c>
      <c r="F38" s="60">
        <v>0</v>
      </c>
      <c r="G38" s="111">
        <f>SUM(G39:G40)</f>
        <v>0</v>
      </c>
    </row>
    <row r="39" spans="1:7" ht="21" hidden="1" customHeight="1" x14ac:dyDescent="0.25">
      <c r="A39" s="148" t="s">
        <v>26</v>
      </c>
      <c r="B39" s="80" t="s">
        <v>83</v>
      </c>
      <c r="C39" s="24">
        <v>3</v>
      </c>
      <c r="D39" s="25">
        <v>9</v>
      </c>
      <c r="E39" s="5">
        <v>9940020990</v>
      </c>
      <c r="F39" s="68">
        <v>100</v>
      </c>
      <c r="G39" s="109">
        <v>0</v>
      </c>
    </row>
    <row r="40" spans="1:7" ht="18" hidden="1" customHeight="1" thickBot="1" x14ac:dyDescent="0.3">
      <c r="A40" s="148" t="s">
        <v>26</v>
      </c>
      <c r="B40" s="80" t="s">
        <v>83</v>
      </c>
      <c r="C40" s="24">
        <v>3</v>
      </c>
      <c r="D40" s="25">
        <v>9</v>
      </c>
      <c r="E40" s="5">
        <v>9940020990</v>
      </c>
      <c r="F40" s="68">
        <v>300</v>
      </c>
      <c r="G40" s="109"/>
    </row>
    <row r="41" spans="1:7" ht="25.5" hidden="1" thickBot="1" x14ac:dyDescent="0.3">
      <c r="A41" s="161" t="s">
        <v>178</v>
      </c>
      <c r="B41" s="79" t="s">
        <v>83</v>
      </c>
      <c r="C41" s="102" t="s">
        <v>112</v>
      </c>
      <c r="D41" s="102">
        <v>14</v>
      </c>
      <c r="E41" s="43" t="s">
        <v>183</v>
      </c>
      <c r="F41" s="12">
        <v>0</v>
      </c>
      <c r="G41" s="113">
        <f>G42</f>
        <v>0</v>
      </c>
    </row>
    <row r="42" spans="1:7" hidden="1" x14ac:dyDescent="0.25">
      <c r="A42" s="160" t="s">
        <v>216</v>
      </c>
      <c r="B42" s="80" t="s">
        <v>83</v>
      </c>
      <c r="C42" s="103" t="s">
        <v>112</v>
      </c>
      <c r="D42" s="103">
        <v>14</v>
      </c>
      <c r="E42" s="165" t="s">
        <v>323</v>
      </c>
      <c r="F42" s="6">
        <v>240</v>
      </c>
      <c r="G42" s="159">
        <f>пр3!F60</f>
        <v>0</v>
      </c>
    </row>
    <row r="43" spans="1:7" ht="25.5" hidden="1" customHeight="1" thickBot="1" x14ac:dyDescent="0.3">
      <c r="A43" s="29" t="s">
        <v>27</v>
      </c>
      <c r="B43" s="1" t="s">
        <v>83</v>
      </c>
      <c r="C43" s="1">
        <v>4</v>
      </c>
      <c r="D43" s="1">
        <v>0</v>
      </c>
      <c r="E43" s="43" t="s">
        <v>183</v>
      </c>
      <c r="F43" s="3">
        <v>0</v>
      </c>
      <c r="G43" s="107">
        <f>G44+G47</f>
        <v>0</v>
      </c>
    </row>
    <row r="44" spans="1:7" ht="30" hidden="1" customHeight="1" thickBot="1" x14ac:dyDescent="0.3">
      <c r="A44" s="152" t="s">
        <v>171</v>
      </c>
      <c r="B44" s="80" t="s">
        <v>83</v>
      </c>
      <c r="C44" s="11">
        <v>4</v>
      </c>
      <c r="D44" s="11">
        <v>9</v>
      </c>
      <c r="E44" s="43" t="s">
        <v>183</v>
      </c>
      <c r="F44" s="12">
        <v>0</v>
      </c>
      <c r="G44" s="112">
        <f>G46+G45</f>
        <v>0</v>
      </c>
    </row>
    <row r="45" spans="1:7" ht="18" hidden="1" customHeight="1" x14ac:dyDescent="0.25">
      <c r="A45" s="151" t="s">
        <v>324</v>
      </c>
      <c r="B45" s="80" t="s">
        <v>83</v>
      </c>
      <c r="C45" s="4">
        <v>4</v>
      </c>
      <c r="D45" s="4">
        <v>9</v>
      </c>
      <c r="E45" s="5">
        <v>1530020760</v>
      </c>
      <c r="F45" s="6">
        <v>500</v>
      </c>
      <c r="G45" s="143">
        <v>0</v>
      </c>
    </row>
    <row r="46" spans="1:7" ht="36.75" hidden="1" customHeight="1" thickBot="1" x14ac:dyDescent="0.3">
      <c r="A46" s="151" t="s">
        <v>172</v>
      </c>
      <c r="B46" s="80" t="s">
        <v>83</v>
      </c>
      <c r="C46" s="4">
        <v>4</v>
      </c>
      <c r="D46" s="4">
        <v>9</v>
      </c>
      <c r="E46" s="5" t="s">
        <v>192</v>
      </c>
      <c r="F46" s="6">
        <v>200</v>
      </c>
      <c r="G46" s="109">
        <v>0</v>
      </c>
    </row>
    <row r="47" spans="1:7" ht="18" hidden="1" customHeight="1" thickBot="1" x14ac:dyDescent="0.3">
      <c r="A47" s="152" t="s">
        <v>186</v>
      </c>
      <c r="B47" s="79" t="s">
        <v>83</v>
      </c>
      <c r="C47" s="11">
        <v>4</v>
      </c>
      <c r="D47" s="11">
        <v>12</v>
      </c>
      <c r="E47" s="43" t="s">
        <v>183</v>
      </c>
      <c r="F47" s="12">
        <v>0</v>
      </c>
      <c r="G47" s="172">
        <f>G48</f>
        <v>0</v>
      </c>
    </row>
    <row r="48" spans="1:7" ht="19.5" hidden="1" customHeight="1" x14ac:dyDescent="0.25">
      <c r="A48" s="151" t="s">
        <v>186</v>
      </c>
      <c r="B48" s="80" t="s">
        <v>83</v>
      </c>
      <c r="C48" s="4">
        <v>4</v>
      </c>
      <c r="D48" s="4">
        <v>12</v>
      </c>
      <c r="E48" s="5">
        <v>9992649900</v>
      </c>
      <c r="F48" s="6">
        <v>200</v>
      </c>
      <c r="G48" s="246">
        <v>0</v>
      </c>
    </row>
    <row r="49" spans="1:7" ht="15.75" thickBot="1" x14ac:dyDescent="0.3">
      <c r="A49" s="149" t="s">
        <v>29</v>
      </c>
      <c r="B49" s="149" t="s">
        <v>83</v>
      </c>
      <c r="C49" s="149">
        <v>5</v>
      </c>
      <c r="D49" s="149">
        <v>0</v>
      </c>
      <c r="E49" s="170" t="s">
        <v>183</v>
      </c>
      <c r="F49" s="150">
        <v>0</v>
      </c>
      <c r="G49" s="171">
        <f>G50+G52+G55</f>
        <v>9921.1650000000009</v>
      </c>
    </row>
    <row r="50" spans="1:7" ht="15.75" thickBot="1" x14ac:dyDescent="0.3">
      <c r="A50" s="32" t="s">
        <v>32</v>
      </c>
      <c r="B50" s="82" t="s">
        <v>83</v>
      </c>
      <c r="C50" s="11">
        <v>5</v>
      </c>
      <c r="D50" s="11">
        <v>2</v>
      </c>
      <c r="E50" s="43" t="s">
        <v>183</v>
      </c>
      <c r="F50" s="12">
        <v>0</v>
      </c>
      <c r="G50" s="112">
        <f>G51</f>
        <v>440</v>
      </c>
    </row>
    <row r="51" spans="1:7" ht="15.75" thickBot="1" x14ac:dyDescent="0.3">
      <c r="A51" s="30" t="s">
        <v>33</v>
      </c>
      <c r="B51" s="83" t="s">
        <v>83</v>
      </c>
      <c r="C51" s="4">
        <v>5</v>
      </c>
      <c r="D51" s="4">
        <v>2</v>
      </c>
      <c r="E51" s="5">
        <v>9940023510</v>
      </c>
      <c r="F51" s="6">
        <v>200</v>
      </c>
      <c r="G51" s="109">
        <f>пр3!F77</f>
        <v>440</v>
      </c>
    </row>
    <row r="52" spans="1:7" ht="15.75" thickBot="1" x14ac:dyDescent="0.3">
      <c r="A52" s="32" t="s">
        <v>34</v>
      </c>
      <c r="B52" s="82" t="s">
        <v>83</v>
      </c>
      <c r="C52" s="11">
        <v>5</v>
      </c>
      <c r="D52" s="11">
        <v>3</v>
      </c>
      <c r="E52" s="43" t="s">
        <v>183</v>
      </c>
      <c r="F52" s="12">
        <v>0</v>
      </c>
      <c r="G52" s="112">
        <f>G53+G54</f>
        <v>9481.1650000000009</v>
      </c>
    </row>
    <row r="53" spans="1:7" ht="18" customHeight="1" x14ac:dyDescent="0.25">
      <c r="A53" s="33" t="s">
        <v>37</v>
      </c>
      <c r="B53" s="80" t="s">
        <v>83</v>
      </c>
      <c r="C53" s="4">
        <v>5</v>
      </c>
      <c r="D53" s="4">
        <v>5</v>
      </c>
      <c r="E53" s="5">
        <v>0</v>
      </c>
      <c r="F53" s="6">
        <v>400</v>
      </c>
      <c r="G53" s="109">
        <f>пр3!F88</f>
        <v>6500</v>
      </c>
    </row>
    <row r="54" spans="1:7" ht="15.75" thickBot="1" x14ac:dyDescent="0.3">
      <c r="A54" s="33" t="s">
        <v>31</v>
      </c>
      <c r="B54" s="80" t="s">
        <v>83</v>
      </c>
      <c r="C54" s="4">
        <v>5</v>
      </c>
      <c r="D54" s="4">
        <v>3</v>
      </c>
      <c r="E54" s="5" t="s">
        <v>378</v>
      </c>
      <c r="F54" s="6">
        <v>400</v>
      </c>
      <c r="G54" s="109">
        <f>пр3!F85</f>
        <v>2981.165</v>
      </c>
    </row>
    <row r="55" spans="1:7" ht="15.75" hidden="1" thickBot="1" x14ac:dyDescent="0.3">
      <c r="A55" s="32" t="s">
        <v>36</v>
      </c>
      <c r="B55" s="82" t="s">
        <v>83</v>
      </c>
      <c r="C55" s="11">
        <v>5</v>
      </c>
      <c r="D55" s="11">
        <v>5</v>
      </c>
      <c r="E55" s="43" t="s">
        <v>183</v>
      </c>
      <c r="F55" s="12">
        <v>0</v>
      </c>
      <c r="G55" s="141">
        <f>G56</f>
        <v>0</v>
      </c>
    </row>
    <row r="56" spans="1:7" ht="15.75" hidden="1" thickBot="1" x14ac:dyDescent="0.3">
      <c r="A56" s="30" t="s">
        <v>37</v>
      </c>
      <c r="B56" s="80" t="s">
        <v>83</v>
      </c>
      <c r="C56" s="4">
        <v>5</v>
      </c>
      <c r="D56" s="4">
        <v>5</v>
      </c>
      <c r="E56" s="5">
        <v>9990029900</v>
      </c>
      <c r="F56" s="6">
        <v>600</v>
      </c>
      <c r="G56" s="109">
        <f>[2]пр3!F83</f>
        <v>0</v>
      </c>
    </row>
    <row r="57" spans="1:7" ht="15.75" thickBot="1" x14ac:dyDescent="0.3">
      <c r="A57" s="29" t="s">
        <v>38</v>
      </c>
      <c r="B57" s="79" t="s">
        <v>83</v>
      </c>
      <c r="C57" s="1">
        <v>7</v>
      </c>
      <c r="D57" s="1">
        <v>0</v>
      </c>
      <c r="E57" s="43" t="s">
        <v>183</v>
      </c>
      <c r="F57" s="3">
        <v>0</v>
      </c>
      <c r="G57" s="107">
        <f>G63+G61+G58</f>
        <v>7427</v>
      </c>
    </row>
    <row r="58" spans="1:7" x14ac:dyDescent="0.25">
      <c r="A58" s="152" t="s">
        <v>44</v>
      </c>
      <c r="B58" s="79" t="s">
        <v>83</v>
      </c>
      <c r="C58" s="11">
        <v>7</v>
      </c>
      <c r="D58" s="11">
        <v>3</v>
      </c>
      <c r="E58" s="9">
        <v>9994239900</v>
      </c>
      <c r="F58" s="12">
        <v>0</v>
      </c>
      <c r="G58" s="112">
        <f>SUM(G59:G60)</f>
        <v>6850</v>
      </c>
    </row>
    <row r="59" spans="1:7" hidden="1" x14ac:dyDescent="0.25">
      <c r="A59" s="151" t="s">
        <v>202</v>
      </c>
      <c r="B59" s="80" t="s">
        <v>83</v>
      </c>
      <c r="C59" s="4">
        <v>7</v>
      </c>
      <c r="D59" s="4">
        <v>3</v>
      </c>
      <c r="E59" s="5" t="s">
        <v>205</v>
      </c>
      <c r="F59" s="6">
        <v>600</v>
      </c>
      <c r="G59" s="143"/>
    </row>
    <row r="60" spans="1:7" ht="15.75" thickBot="1" x14ac:dyDescent="0.3">
      <c r="A60" s="151" t="s">
        <v>204</v>
      </c>
      <c r="B60" s="80" t="s">
        <v>83</v>
      </c>
      <c r="C60" s="4">
        <v>7</v>
      </c>
      <c r="D60" s="4">
        <v>3</v>
      </c>
      <c r="E60" s="5" t="s">
        <v>207</v>
      </c>
      <c r="F60" s="167">
        <v>600</v>
      </c>
      <c r="G60" s="143">
        <f>пр3!F121</f>
        <v>6850</v>
      </c>
    </row>
    <row r="61" spans="1:7" ht="15.75" hidden="1" thickBot="1" x14ac:dyDescent="0.3">
      <c r="A61" s="32" t="s">
        <v>46</v>
      </c>
      <c r="B61" s="82" t="s">
        <v>83</v>
      </c>
      <c r="C61" s="11">
        <v>7</v>
      </c>
      <c r="D61" s="11">
        <v>7</v>
      </c>
      <c r="E61" s="43" t="s">
        <v>183</v>
      </c>
      <c r="F61" s="12">
        <v>0</v>
      </c>
      <c r="G61" s="108">
        <f>G62</f>
        <v>0</v>
      </c>
    </row>
    <row r="62" spans="1:7" ht="15.75" hidden="1" thickBot="1" x14ac:dyDescent="0.3">
      <c r="A62" s="30" t="s">
        <v>47</v>
      </c>
      <c r="B62" s="80" t="s">
        <v>83</v>
      </c>
      <c r="C62" s="4">
        <v>7</v>
      </c>
      <c r="D62" s="4">
        <v>7</v>
      </c>
      <c r="E62" s="5" t="s">
        <v>195</v>
      </c>
      <c r="F62" s="6">
        <v>200</v>
      </c>
      <c r="G62" s="142"/>
    </row>
    <row r="63" spans="1:7" ht="15.75" thickBot="1" x14ac:dyDescent="0.3">
      <c r="A63" s="32" t="s">
        <v>48</v>
      </c>
      <c r="B63" s="80" t="s">
        <v>83</v>
      </c>
      <c r="C63" s="11">
        <v>7</v>
      </c>
      <c r="D63" s="11">
        <v>9</v>
      </c>
      <c r="E63" s="43" t="s">
        <v>183</v>
      </c>
      <c r="F63" s="12">
        <v>0</v>
      </c>
      <c r="G63" s="112">
        <f>SUM(G64:G66)</f>
        <v>577</v>
      </c>
    </row>
    <row r="64" spans="1:7" x14ac:dyDescent="0.25">
      <c r="A64" s="30" t="s">
        <v>21</v>
      </c>
      <c r="B64" s="80" t="s">
        <v>83</v>
      </c>
      <c r="C64" s="4">
        <v>7</v>
      </c>
      <c r="D64" s="4">
        <v>9</v>
      </c>
      <c r="E64" s="5">
        <v>1940977720</v>
      </c>
      <c r="F64" s="6">
        <v>100</v>
      </c>
      <c r="G64" s="143">
        <f>пр3!H143</f>
        <v>557</v>
      </c>
    </row>
    <row r="65" spans="1:7" ht="15.75" thickBot="1" x14ac:dyDescent="0.3">
      <c r="A65" s="30" t="s">
        <v>21</v>
      </c>
      <c r="B65" s="80" t="s">
        <v>169</v>
      </c>
      <c r="C65" s="4">
        <v>7</v>
      </c>
      <c r="D65" s="4">
        <v>9</v>
      </c>
      <c r="E65" s="5">
        <v>1940977720</v>
      </c>
      <c r="F65" s="6">
        <v>200</v>
      </c>
      <c r="G65" s="143">
        <f>пр3!H144</f>
        <v>20</v>
      </c>
    </row>
    <row r="66" spans="1:7" ht="15.75" hidden="1" thickBot="1" x14ac:dyDescent="0.3">
      <c r="A66" s="37" t="s">
        <v>31</v>
      </c>
      <c r="B66" s="79" t="s">
        <v>83</v>
      </c>
      <c r="C66" s="13">
        <v>7</v>
      </c>
      <c r="D66" s="13">
        <v>9</v>
      </c>
      <c r="E66" s="14">
        <v>7950000</v>
      </c>
      <c r="F66" s="15">
        <v>400</v>
      </c>
      <c r="G66" s="142">
        <v>0</v>
      </c>
    </row>
    <row r="67" spans="1:7" ht="15.75" thickBot="1" x14ac:dyDescent="0.3">
      <c r="A67" s="29" t="s">
        <v>64</v>
      </c>
      <c r="B67" s="85" t="s">
        <v>83</v>
      </c>
      <c r="C67" s="1">
        <v>10</v>
      </c>
      <c r="D67" s="1">
        <v>0</v>
      </c>
      <c r="E67" s="43" t="s">
        <v>183</v>
      </c>
      <c r="F67" s="3">
        <v>0</v>
      </c>
      <c r="G67" s="107">
        <f>G68+G70+G72+G75</f>
        <v>5027.3999999999996</v>
      </c>
    </row>
    <row r="68" spans="1:7" ht="15.75" thickBot="1" x14ac:dyDescent="0.3">
      <c r="A68" s="39" t="s">
        <v>65</v>
      </c>
      <c r="B68" s="79" t="s">
        <v>83</v>
      </c>
      <c r="C68" s="23">
        <v>10</v>
      </c>
      <c r="D68" s="59">
        <v>1</v>
      </c>
      <c r="E68" s="43" t="s">
        <v>183</v>
      </c>
      <c r="F68" s="60">
        <v>0</v>
      </c>
      <c r="G68" s="110">
        <f>G69</f>
        <v>3000</v>
      </c>
    </row>
    <row r="69" spans="1:7" ht="24.75" x14ac:dyDescent="0.25">
      <c r="A69" s="40" t="s">
        <v>66</v>
      </c>
      <c r="B69" s="85" t="s">
        <v>83</v>
      </c>
      <c r="C69" s="24">
        <v>10</v>
      </c>
      <c r="D69" s="25">
        <v>1</v>
      </c>
      <c r="E69" s="26">
        <v>9994910100</v>
      </c>
      <c r="F69" s="27">
        <v>300</v>
      </c>
      <c r="G69" s="142">
        <f>пр3!F183</f>
        <v>3000</v>
      </c>
    </row>
    <row r="70" spans="1:7" ht="15.75" hidden="1" thickBot="1" x14ac:dyDescent="0.3">
      <c r="A70" s="31" t="s">
        <v>67</v>
      </c>
      <c r="B70" s="79" t="s">
        <v>83</v>
      </c>
      <c r="C70" s="7">
        <v>10</v>
      </c>
      <c r="D70" s="8">
        <v>3</v>
      </c>
      <c r="E70" s="43" t="s">
        <v>183</v>
      </c>
      <c r="F70" s="10">
        <v>0</v>
      </c>
      <c r="G70" s="113">
        <f>G71</f>
        <v>0</v>
      </c>
    </row>
    <row r="71" spans="1:7" ht="24" hidden="1" x14ac:dyDescent="0.25">
      <c r="A71" s="36" t="s">
        <v>68</v>
      </c>
      <c r="B71" s="85" t="s">
        <v>83</v>
      </c>
      <c r="C71" s="24">
        <v>10</v>
      </c>
      <c r="D71" s="25">
        <v>3</v>
      </c>
      <c r="E71" s="26">
        <v>2210872011</v>
      </c>
      <c r="F71" s="27">
        <v>600</v>
      </c>
      <c r="G71" s="143">
        <f>[2]пр3!F176</f>
        <v>0</v>
      </c>
    </row>
    <row r="72" spans="1:7" x14ac:dyDescent="0.25">
      <c r="A72" s="31" t="s">
        <v>69</v>
      </c>
      <c r="B72" s="153" t="s">
        <v>83</v>
      </c>
      <c r="C72" s="7">
        <v>10</v>
      </c>
      <c r="D72" s="8">
        <v>4</v>
      </c>
      <c r="E72" s="55">
        <v>0</v>
      </c>
      <c r="F72" s="10">
        <v>0</v>
      </c>
      <c r="G72" s="113">
        <f>G74+G73</f>
        <v>2027.4</v>
      </c>
    </row>
    <row r="73" spans="1:7" ht="36" hidden="1" x14ac:dyDescent="0.25">
      <c r="A73" s="36" t="s">
        <v>127</v>
      </c>
      <c r="B73" s="80" t="s">
        <v>83</v>
      </c>
      <c r="C73" s="24">
        <v>10</v>
      </c>
      <c r="D73" s="25">
        <v>4</v>
      </c>
      <c r="E73" s="26">
        <v>2250050820</v>
      </c>
      <c r="F73" s="27">
        <v>400</v>
      </c>
      <c r="G73" s="109">
        <f>[2]пр3!F178</f>
        <v>0</v>
      </c>
    </row>
    <row r="74" spans="1:7" ht="36.75" thickBot="1" x14ac:dyDescent="0.3">
      <c r="A74" s="36" t="s">
        <v>127</v>
      </c>
      <c r="B74" s="80" t="s">
        <v>83</v>
      </c>
      <c r="C74" s="24">
        <v>10</v>
      </c>
      <c r="D74" s="25">
        <v>4</v>
      </c>
      <c r="E74" s="26" t="s">
        <v>388</v>
      </c>
      <c r="F74" s="27">
        <v>400</v>
      </c>
      <c r="G74" s="143">
        <f>пр3!F189</f>
        <v>2027.4</v>
      </c>
    </row>
    <row r="75" spans="1:7" ht="24.75" hidden="1" thickBot="1" x14ac:dyDescent="0.3">
      <c r="A75" s="349" t="s">
        <v>21</v>
      </c>
      <c r="B75" s="79" t="s">
        <v>83</v>
      </c>
      <c r="C75" s="11">
        <v>10</v>
      </c>
      <c r="D75" s="11">
        <v>6</v>
      </c>
      <c r="E75" s="9">
        <v>9980077740</v>
      </c>
      <c r="F75" s="12">
        <v>0</v>
      </c>
      <c r="G75" s="310">
        <f>G76+G77</f>
        <v>0</v>
      </c>
    </row>
    <row r="76" spans="1:7" ht="15.75" hidden="1" thickBot="1" x14ac:dyDescent="0.3">
      <c r="A76" s="30" t="s">
        <v>21</v>
      </c>
      <c r="B76" s="80" t="s">
        <v>83</v>
      </c>
      <c r="C76" s="4">
        <v>10</v>
      </c>
      <c r="D76" s="4">
        <v>6</v>
      </c>
      <c r="E76" s="5">
        <v>2240277740</v>
      </c>
      <c r="F76" s="6">
        <v>100</v>
      </c>
      <c r="G76" s="309">
        <f>пр3!F195</f>
        <v>0</v>
      </c>
    </row>
    <row r="77" spans="1:7" ht="15.75" hidden="1" thickBot="1" x14ac:dyDescent="0.3">
      <c r="A77" s="30" t="s">
        <v>21</v>
      </c>
      <c r="B77" s="80" t="s">
        <v>169</v>
      </c>
      <c r="C77" s="4">
        <v>10</v>
      </c>
      <c r="D77" s="4">
        <v>9</v>
      </c>
      <c r="E77" s="5">
        <v>2240277740</v>
      </c>
      <c r="F77" s="6">
        <v>200</v>
      </c>
      <c r="G77" s="309">
        <f>пр3!F196</f>
        <v>0</v>
      </c>
    </row>
    <row r="78" spans="1:7" ht="15.75" thickBot="1" x14ac:dyDescent="0.3">
      <c r="A78" s="29" t="s">
        <v>128</v>
      </c>
      <c r="B78" s="80" t="s">
        <v>83</v>
      </c>
      <c r="C78" s="1">
        <v>11</v>
      </c>
      <c r="D78" s="1">
        <v>0</v>
      </c>
      <c r="E78" s="43" t="s">
        <v>183</v>
      </c>
      <c r="F78" s="3">
        <v>0</v>
      </c>
      <c r="G78" s="171">
        <f>G79+G81</f>
        <v>11700</v>
      </c>
    </row>
    <row r="79" spans="1:7" ht="15.75" hidden="1" thickBot="1" x14ac:dyDescent="0.3">
      <c r="A79" s="41" t="s">
        <v>129</v>
      </c>
      <c r="B79" s="85" t="s">
        <v>83</v>
      </c>
      <c r="C79" s="7">
        <v>11</v>
      </c>
      <c r="D79" s="8">
        <v>1</v>
      </c>
      <c r="E79" s="43" t="s">
        <v>183</v>
      </c>
      <c r="F79" s="10">
        <v>0</v>
      </c>
      <c r="G79" s="113">
        <f>G80</f>
        <v>0</v>
      </c>
    </row>
    <row r="80" spans="1:7" ht="24" hidden="1" x14ac:dyDescent="0.25">
      <c r="A80" s="36" t="s">
        <v>130</v>
      </c>
      <c r="B80" s="79" t="s">
        <v>83</v>
      </c>
      <c r="C80" s="16">
        <v>11</v>
      </c>
      <c r="D80" s="17">
        <v>1</v>
      </c>
      <c r="E80" s="67" t="s">
        <v>200</v>
      </c>
      <c r="F80" s="18">
        <v>200</v>
      </c>
      <c r="G80" s="143"/>
    </row>
    <row r="81" spans="1:7" x14ac:dyDescent="0.25">
      <c r="A81" s="152" t="s">
        <v>44</v>
      </c>
      <c r="B81" s="79" t="s">
        <v>83</v>
      </c>
      <c r="C81" s="11">
        <v>11</v>
      </c>
      <c r="D81" s="11">
        <v>3</v>
      </c>
      <c r="E81" s="9">
        <v>9994239900</v>
      </c>
      <c r="F81" s="12">
        <v>0</v>
      </c>
      <c r="G81" s="112">
        <f>SUM(G82:G82)</f>
        <v>11700</v>
      </c>
    </row>
    <row r="82" spans="1:7" x14ac:dyDescent="0.25">
      <c r="A82" s="151" t="s">
        <v>202</v>
      </c>
      <c r="B82" s="80" t="s">
        <v>83</v>
      </c>
      <c r="C82" s="4">
        <v>11</v>
      </c>
      <c r="D82" s="4">
        <v>3</v>
      </c>
      <c r="E82" s="5" t="s">
        <v>205</v>
      </c>
      <c r="F82" s="6">
        <v>600</v>
      </c>
      <c r="G82" s="143">
        <f>пр3!F205</f>
        <v>11700</v>
      </c>
    </row>
    <row r="83" spans="1:7" ht="25.5" thickBot="1" x14ac:dyDescent="0.3">
      <c r="A83" s="30" t="s">
        <v>55</v>
      </c>
      <c r="B83" s="85" t="s">
        <v>83</v>
      </c>
      <c r="C83" s="4">
        <v>12</v>
      </c>
      <c r="D83" s="4">
        <v>2</v>
      </c>
      <c r="E83" s="165" t="s">
        <v>201</v>
      </c>
      <c r="F83" s="6">
        <v>600</v>
      </c>
      <c r="G83" s="145">
        <f>пр3!F210</f>
        <v>3928</v>
      </c>
    </row>
    <row r="84" spans="1:7" ht="29.25" thickBot="1" x14ac:dyDescent="0.3">
      <c r="A84" s="239" t="s">
        <v>252</v>
      </c>
      <c r="B84" s="240" t="s">
        <v>83</v>
      </c>
      <c r="C84" s="241">
        <v>1</v>
      </c>
      <c r="D84" s="241">
        <v>3</v>
      </c>
      <c r="E84" s="241" t="s">
        <v>183</v>
      </c>
      <c r="F84" s="3">
        <v>0</v>
      </c>
      <c r="G84" s="236">
        <f>G85</f>
        <v>4184</v>
      </c>
    </row>
    <row r="85" spans="1:7" ht="25.5" thickBot="1" x14ac:dyDescent="0.3">
      <c r="A85" s="242" t="s">
        <v>12</v>
      </c>
      <c r="B85" s="83" t="s">
        <v>83</v>
      </c>
      <c r="C85" s="237">
        <v>1</v>
      </c>
      <c r="D85" s="237">
        <v>3</v>
      </c>
      <c r="E85" s="169" t="s">
        <v>183</v>
      </c>
      <c r="F85" s="3">
        <v>0</v>
      </c>
      <c r="G85" s="238">
        <f>SUM(G86:G89)</f>
        <v>4184</v>
      </c>
    </row>
    <row r="86" spans="1:7" x14ac:dyDescent="0.25">
      <c r="A86" s="232" t="s">
        <v>13</v>
      </c>
      <c r="B86" s="83" t="s">
        <v>83</v>
      </c>
      <c r="C86" s="13">
        <v>1</v>
      </c>
      <c r="D86" s="13">
        <v>3</v>
      </c>
      <c r="E86" s="5" t="s">
        <v>189</v>
      </c>
      <c r="F86" s="13">
        <v>100</v>
      </c>
      <c r="G86" s="233">
        <f>пр3!F15</f>
        <v>2416</v>
      </c>
    </row>
    <row r="87" spans="1:7" ht="15.75" thickBot="1" x14ac:dyDescent="0.3">
      <c r="A87" s="232" t="s">
        <v>11</v>
      </c>
      <c r="B87" s="83" t="s">
        <v>83</v>
      </c>
      <c r="C87" s="13">
        <v>1</v>
      </c>
      <c r="D87" s="13">
        <v>3</v>
      </c>
      <c r="E87" s="5" t="s">
        <v>188</v>
      </c>
      <c r="F87" s="13">
        <v>100</v>
      </c>
      <c r="G87" s="233">
        <f>пр3!F16</f>
        <v>1768</v>
      </c>
    </row>
    <row r="88" spans="1:7" ht="15.75" hidden="1" thickBot="1" x14ac:dyDescent="0.3">
      <c r="A88" s="234" t="s">
        <v>11</v>
      </c>
      <c r="B88" s="243" t="s">
        <v>83</v>
      </c>
      <c r="C88" s="230">
        <v>1</v>
      </c>
      <c r="D88" s="230">
        <v>3</v>
      </c>
      <c r="E88" s="231" t="s">
        <v>188</v>
      </c>
      <c r="F88" s="230">
        <v>200</v>
      </c>
      <c r="G88" s="235">
        <f>пр3!F17</f>
        <v>0</v>
      </c>
    </row>
    <row r="89" spans="1:7" ht="15.75" hidden="1" thickBot="1" x14ac:dyDescent="0.3">
      <c r="A89" s="234" t="s">
        <v>11</v>
      </c>
      <c r="B89" s="243" t="s">
        <v>83</v>
      </c>
      <c r="C89" s="230">
        <v>1</v>
      </c>
      <c r="D89" s="230">
        <v>3</v>
      </c>
      <c r="E89" s="231" t="s">
        <v>188</v>
      </c>
      <c r="F89" s="230">
        <v>800</v>
      </c>
      <c r="G89" s="235">
        <f>пр3!F18</f>
        <v>0</v>
      </c>
    </row>
    <row r="90" spans="1:7" ht="28.5" x14ac:dyDescent="0.25">
      <c r="A90" s="239" t="s">
        <v>359</v>
      </c>
      <c r="B90" s="341" t="s">
        <v>83</v>
      </c>
      <c r="C90" s="241">
        <v>1</v>
      </c>
      <c r="D90" s="241">
        <v>6</v>
      </c>
      <c r="E90" s="342">
        <v>0</v>
      </c>
      <c r="F90" s="241">
        <v>0</v>
      </c>
      <c r="G90" s="343">
        <f>G91+G92</f>
        <v>1650</v>
      </c>
    </row>
    <row r="91" spans="1:7" x14ac:dyDescent="0.25">
      <c r="A91" s="232" t="s">
        <v>11</v>
      </c>
      <c r="B91" s="83" t="s">
        <v>83</v>
      </c>
      <c r="C91" s="13">
        <v>1</v>
      </c>
      <c r="D91" s="13">
        <v>6</v>
      </c>
      <c r="E91" s="5" t="s">
        <v>188</v>
      </c>
      <c r="F91" s="13">
        <v>100</v>
      </c>
      <c r="G91" s="233">
        <f>пр3!G34</f>
        <v>1500</v>
      </c>
    </row>
    <row r="92" spans="1:7" ht="15.75" thickBot="1" x14ac:dyDescent="0.3">
      <c r="A92" s="234" t="s">
        <v>11</v>
      </c>
      <c r="B92" s="243" t="s">
        <v>83</v>
      </c>
      <c r="C92" s="230">
        <v>1</v>
      </c>
      <c r="D92" s="230">
        <v>6</v>
      </c>
      <c r="E92" s="231" t="s">
        <v>188</v>
      </c>
      <c r="F92" s="230">
        <v>200</v>
      </c>
      <c r="G92" s="235">
        <f>пр3!G35</f>
        <v>150</v>
      </c>
    </row>
    <row r="93" spans="1:7" ht="15.75" thickBot="1" x14ac:dyDescent="0.3">
      <c r="A93" s="281" t="s">
        <v>329</v>
      </c>
      <c r="B93" s="245" t="s">
        <v>149</v>
      </c>
      <c r="C93" s="283"/>
      <c r="D93" s="283"/>
      <c r="E93" s="283"/>
      <c r="F93" s="283"/>
      <c r="G93" s="340">
        <f>G94+G119+G107+G101+G104+G117</f>
        <v>60529.163</v>
      </c>
    </row>
    <row r="94" spans="1:7" ht="15.75" thickBot="1" x14ac:dyDescent="0.3">
      <c r="A94" s="29" t="s">
        <v>8</v>
      </c>
      <c r="B94" s="82" t="s">
        <v>149</v>
      </c>
      <c r="C94" s="1">
        <v>1</v>
      </c>
      <c r="D94" s="1">
        <v>0</v>
      </c>
      <c r="E94" s="43" t="s">
        <v>183</v>
      </c>
      <c r="F94" s="3">
        <v>0</v>
      </c>
      <c r="G94" s="107">
        <f>G95+G99</f>
        <v>5873</v>
      </c>
    </row>
    <row r="95" spans="1:7" ht="25.5" thickBot="1" x14ac:dyDescent="0.3">
      <c r="A95" s="32" t="s">
        <v>15</v>
      </c>
      <c r="B95" s="79" t="s">
        <v>149</v>
      </c>
      <c r="C95" s="11">
        <v>1</v>
      </c>
      <c r="D95" s="11">
        <v>6</v>
      </c>
      <c r="E95" s="43" t="s">
        <v>183</v>
      </c>
      <c r="F95" s="12">
        <v>0</v>
      </c>
      <c r="G95" s="111">
        <f>SUM(G96:G98)</f>
        <v>5850</v>
      </c>
    </row>
    <row r="96" spans="1:7" x14ac:dyDescent="0.25">
      <c r="A96" s="30" t="s">
        <v>11</v>
      </c>
      <c r="B96" s="80" t="s">
        <v>149</v>
      </c>
      <c r="C96" s="4">
        <v>1</v>
      </c>
      <c r="D96" s="4">
        <v>6</v>
      </c>
      <c r="E96" s="5" t="s">
        <v>188</v>
      </c>
      <c r="F96" s="6">
        <v>100</v>
      </c>
      <c r="G96" s="109">
        <f>пр3!F30</f>
        <v>5250</v>
      </c>
    </row>
    <row r="97" spans="1:7" x14ac:dyDescent="0.25">
      <c r="A97" s="30" t="s">
        <v>11</v>
      </c>
      <c r="B97" s="80" t="s">
        <v>149</v>
      </c>
      <c r="C97" s="4">
        <v>1</v>
      </c>
      <c r="D97" s="4">
        <v>6</v>
      </c>
      <c r="E97" s="5" t="s">
        <v>188</v>
      </c>
      <c r="F97" s="6">
        <v>200</v>
      </c>
      <c r="G97" s="109">
        <f>пр3!F31</f>
        <v>600</v>
      </c>
    </row>
    <row r="98" spans="1:7" hidden="1" x14ac:dyDescent="0.25">
      <c r="A98" s="30" t="s">
        <v>11</v>
      </c>
      <c r="B98" s="80" t="s">
        <v>149</v>
      </c>
      <c r="C98" s="4">
        <v>1</v>
      </c>
      <c r="D98" s="4">
        <v>6</v>
      </c>
      <c r="E98" s="5" t="s">
        <v>188</v>
      </c>
      <c r="F98" s="6">
        <v>800</v>
      </c>
      <c r="G98" s="109">
        <f>пр3!F32</f>
        <v>0</v>
      </c>
    </row>
    <row r="99" spans="1:7" ht="24.75" x14ac:dyDescent="0.25">
      <c r="A99" s="31" t="s">
        <v>135</v>
      </c>
      <c r="B99" s="79" t="s">
        <v>149</v>
      </c>
      <c r="C99" s="11">
        <v>13</v>
      </c>
      <c r="D99" s="11">
        <v>1</v>
      </c>
      <c r="E99" s="9">
        <v>0</v>
      </c>
      <c r="F99" s="12">
        <v>0</v>
      </c>
      <c r="G99" s="112">
        <f>G100</f>
        <v>23</v>
      </c>
    </row>
    <row r="100" spans="1:7" ht="15.75" thickBot="1" x14ac:dyDescent="0.3">
      <c r="A100" s="40" t="s">
        <v>135</v>
      </c>
      <c r="B100" s="80" t="s">
        <v>149</v>
      </c>
      <c r="C100" s="13">
        <v>13</v>
      </c>
      <c r="D100" s="13">
        <v>1</v>
      </c>
      <c r="E100" s="182">
        <v>9930320000</v>
      </c>
      <c r="F100" s="15">
        <v>700</v>
      </c>
      <c r="G100" s="109">
        <f>пр3!F215</f>
        <v>23</v>
      </c>
    </row>
    <row r="101" spans="1:7" ht="15.75" thickBot="1" x14ac:dyDescent="0.3">
      <c r="A101" s="29" t="s">
        <v>146</v>
      </c>
      <c r="B101" s="79" t="s">
        <v>149</v>
      </c>
      <c r="C101" s="1">
        <v>2</v>
      </c>
      <c r="D101" s="1">
        <v>0</v>
      </c>
      <c r="E101" s="43" t="s">
        <v>183</v>
      </c>
      <c r="F101" s="3">
        <v>0</v>
      </c>
      <c r="G101" s="107">
        <f>G102</f>
        <v>2532.8000000000002</v>
      </c>
    </row>
    <row r="102" spans="1:7" ht="15.75" thickBot="1" x14ac:dyDescent="0.3">
      <c r="A102" s="31" t="s">
        <v>147</v>
      </c>
      <c r="B102" s="79" t="s">
        <v>149</v>
      </c>
      <c r="C102" s="7">
        <v>2</v>
      </c>
      <c r="D102" s="8">
        <v>3</v>
      </c>
      <c r="E102" s="43" t="s">
        <v>183</v>
      </c>
      <c r="F102" s="10">
        <v>0</v>
      </c>
      <c r="G102" s="107">
        <f>G103</f>
        <v>2532.8000000000002</v>
      </c>
    </row>
    <row r="103" spans="1:7" ht="24" x14ac:dyDescent="0.25">
      <c r="A103" s="36" t="s">
        <v>148</v>
      </c>
      <c r="B103" s="80" t="s">
        <v>149</v>
      </c>
      <c r="C103" s="24">
        <v>2</v>
      </c>
      <c r="D103" s="25">
        <v>3</v>
      </c>
      <c r="E103" s="272">
        <v>9980051180</v>
      </c>
      <c r="F103" s="27">
        <v>500</v>
      </c>
      <c r="G103" s="109">
        <f>пр3!F50</f>
        <v>2532.8000000000002</v>
      </c>
    </row>
    <row r="104" spans="1:7" x14ac:dyDescent="0.25">
      <c r="A104" s="273" t="s">
        <v>325</v>
      </c>
      <c r="B104" s="79" t="s">
        <v>149</v>
      </c>
      <c r="C104" s="274">
        <v>4</v>
      </c>
      <c r="D104" s="8">
        <v>9</v>
      </c>
      <c r="E104" s="9" t="s">
        <v>192</v>
      </c>
      <c r="F104" s="10">
        <v>0</v>
      </c>
      <c r="G104" s="113">
        <f>G106+G105</f>
        <v>22841.362999999998</v>
      </c>
    </row>
    <row r="105" spans="1:7" x14ac:dyDescent="0.25">
      <c r="A105" s="151" t="s">
        <v>307</v>
      </c>
      <c r="B105" s="80" t="s">
        <v>149</v>
      </c>
      <c r="C105" s="275">
        <v>4</v>
      </c>
      <c r="D105" s="276">
        <v>9</v>
      </c>
      <c r="E105" s="5">
        <v>1540520760</v>
      </c>
      <c r="F105" s="277">
        <v>500</v>
      </c>
      <c r="G105" s="111">
        <f>пр3!F69</f>
        <v>14152.463</v>
      </c>
    </row>
    <row r="106" spans="1:7" ht="15.75" thickBot="1" x14ac:dyDescent="0.3">
      <c r="A106" s="258" t="s">
        <v>172</v>
      </c>
      <c r="B106" s="80" t="s">
        <v>149</v>
      </c>
      <c r="C106" s="275">
        <v>4</v>
      </c>
      <c r="D106" s="276">
        <v>9</v>
      </c>
      <c r="E106" s="188" t="s">
        <v>192</v>
      </c>
      <c r="F106" s="277">
        <v>500</v>
      </c>
      <c r="G106" s="162">
        <f>пр3!F70</f>
        <v>8688.9</v>
      </c>
    </row>
    <row r="107" spans="1:7" ht="15.75" hidden="1" thickBot="1" x14ac:dyDescent="0.3">
      <c r="A107" s="152" t="s">
        <v>29</v>
      </c>
      <c r="B107" s="79">
        <v>992</v>
      </c>
      <c r="C107" s="149">
        <v>5</v>
      </c>
      <c r="D107" s="149">
        <v>0</v>
      </c>
      <c r="E107" s="278">
        <v>0</v>
      </c>
      <c r="F107" s="150">
        <v>0</v>
      </c>
      <c r="G107" s="171">
        <f>G111+G108</f>
        <v>0</v>
      </c>
    </row>
    <row r="108" spans="1:7" ht="15.75" hidden="1" thickBot="1" x14ac:dyDescent="0.3">
      <c r="A108" s="152" t="s">
        <v>32</v>
      </c>
      <c r="B108" s="79" t="s">
        <v>149</v>
      </c>
      <c r="C108" s="11">
        <v>5</v>
      </c>
      <c r="D108" s="11">
        <v>2</v>
      </c>
      <c r="E108" s="169" t="s">
        <v>183</v>
      </c>
      <c r="F108" s="12">
        <v>0</v>
      </c>
      <c r="G108" s="279">
        <f>SUM(G109:G110)</f>
        <v>0</v>
      </c>
    </row>
    <row r="109" spans="1:7" ht="15.75" hidden="1" thickBot="1" x14ac:dyDescent="0.3">
      <c r="A109" s="151" t="s">
        <v>310</v>
      </c>
      <c r="B109" s="80" t="s">
        <v>149</v>
      </c>
      <c r="C109" s="4">
        <v>5</v>
      </c>
      <c r="D109" s="4">
        <v>2</v>
      </c>
      <c r="E109" s="5">
        <v>9940023510</v>
      </c>
      <c r="F109" s="6">
        <v>500</v>
      </c>
      <c r="G109" s="109">
        <f>пр3!F78</f>
        <v>0</v>
      </c>
    </row>
    <row r="110" spans="1:7" ht="15.75" hidden="1" thickBot="1" x14ac:dyDescent="0.3">
      <c r="A110" s="160" t="s">
        <v>31</v>
      </c>
      <c r="B110" s="79" t="s">
        <v>149</v>
      </c>
      <c r="C110" s="56">
        <v>5</v>
      </c>
      <c r="D110" s="56">
        <v>2</v>
      </c>
      <c r="E110" s="270" t="s">
        <v>311</v>
      </c>
      <c r="F110" s="58">
        <v>522</v>
      </c>
      <c r="G110" s="279">
        <f>пр3!F79</f>
        <v>0</v>
      </c>
    </row>
    <row r="111" spans="1:7" ht="15.75" hidden="1" thickBot="1" x14ac:dyDescent="0.3">
      <c r="A111" s="32" t="s">
        <v>34</v>
      </c>
      <c r="B111" s="82" t="s">
        <v>149</v>
      </c>
      <c r="C111" s="11">
        <v>5</v>
      </c>
      <c r="D111" s="11">
        <v>3</v>
      </c>
      <c r="E111" s="43" t="s">
        <v>183</v>
      </c>
      <c r="F111" s="21">
        <v>0</v>
      </c>
      <c r="G111" s="113">
        <f>SUM(G112:G116)</f>
        <v>0</v>
      </c>
    </row>
    <row r="112" spans="1:7" ht="15.75" hidden="1" thickBot="1" x14ac:dyDescent="0.3">
      <c r="A112" s="151" t="s">
        <v>312</v>
      </c>
      <c r="B112" s="80" t="s">
        <v>149</v>
      </c>
      <c r="C112" s="4">
        <v>5</v>
      </c>
      <c r="D112" s="4">
        <v>3</v>
      </c>
      <c r="E112" s="5" t="s">
        <v>313</v>
      </c>
      <c r="F112" s="6">
        <v>500</v>
      </c>
      <c r="G112" s="109">
        <f>пр3!F81</f>
        <v>0</v>
      </c>
    </row>
    <row r="113" spans="1:7" ht="15.75" hidden="1" thickBot="1" x14ac:dyDescent="0.3">
      <c r="A113" s="232" t="s">
        <v>35</v>
      </c>
      <c r="B113" s="80" t="s">
        <v>149</v>
      </c>
      <c r="C113" s="4">
        <v>5</v>
      </c>
      <c r="D113" s="4">
        <v>3</v>
      </c>
      <c r="E113" s="5" t="s">
        <v>192</v>
      </c>
      <c r="F113" s="6">
        <v>500</v>
      </c>
      <c r="G113" s="109">
        <f>пр3!F82</f>
        <v>0</v>
      </c>
    </row>
    <row r="114" spans="1:7" ht="25.5" hidden="1" thickBot="1" x14ac:dyDescent="0.3">
      <c r="A114" s="160" t="s">
        <v>326</v>
      </c>
      <c r="B114" s="80" t="s">
        <v>149</v>
      </c>
      <c r="C114" s="4">
        <v>5</v>
      </c>
      <c r="D114" s="4">
        <v>3</v>
      </c>
      <c r="E114" s="5" t="s">
        <v>315</v>
      </c>
      <c r="F114" s="6">
        <v>500</v>
      </c>
      <c r="G114" s="109">
        <f>пр3!F83</f>
        <v>0</v>
      </c>
    </row>
    <row r="115" spans="1:7" ht="15.75" hidden="1" thickBot="1" x14ac:dyDescent="0.3">
      <c r="A115" s="271" t="s">
        <v>316</v>
      </c>
      <c r="B115" s="80" t="s">
        <v>149</v>
      </c>
      <c r="C115" s="4">
        <v>5</v>
      </c>
      <c r="D115" s="4">
        <v>3</v>
      </c>
      <c r="E115" s="5" t="s">
        <v>317</v>
      </c>
      <c r="F115" s="6">
        <v>500</v>
      </c>
      <c r="G115" s="109">
        <f>пр3!F84</f>
        <v>0</v>
      </c>
    </row>
    <row r="116" spans="1:7" ht="15.75" hidden="1" thickBot="1" x14ac:dyDescent="0.3">
      <c r="A116" s="271" t="s">
        <v>318</v>
      </c>
      <c r="B116" s="80" t="s">
        <v>149</v>
      </c>
      <c r="C116" s="4">
        <v>5</v>
      </c>
      <c r="D116" s="4">
        <v>3</v>
      </c>
      <c r="E116" s="5">
        <v>9990041120</v>
      </c>
      <c r="F116" s="58">
        <v>500</v>
      </c>
      <c r="G116" s="159">
        <f>пр3!F86</f>
        <v>0</v>
      </c>
    </row>
    <row r="117" spans="1:7" ht="15.75" hidden="1" thickBot="1" x14ac:dyDescent="0.3">
      <c r="A117" s="152" t="s">
        <v>50</v>
      </c>
      <c r="B117" s="79" t="s">
        <v>149</v>
      </c>
      <c r="C117" s="11">
        <v>8</v>
      </c>
      <c r="D117" s="11">
        <v>1</v>
      </c>
      <c r="E117" s="169" t="s">
        <v>319</v>
      </c>
      <c r="F117" s="12">
        <v>0</v>
      </c>
      <c r="G117" s="172">
        <f>G118</f>
        <v>0</v>
      </c>
    </row>
    <row r="118" spans="1:7" ht="15.75" hidden="1" thickBot="1" x14ac:dyDescent="0.3">
      <c r="A118" s="271" t="s">
        <v>318</v>
      </c>
      <c r="B118" s="80" t="s">
        <v>149</v>
      </c>
      <c r="C118" s="4">
        <v>8</v>
      </c>
      <c r="D118" s="4">
        <v>1</v>
      </c>
      <c r="E118" s="165" t="s">
        <v>389</v>
      </c>
      <c r="F118" s="6">
        <v>500</v>
      </c>
      <c r="G118" s="246">
        <f>пр3!F147</f>
        <v>0</v>
      </c>
    </row>
    <row r="119" spans="1:7" ht="15.75" thickBot="1" x14ac:dyDescent="0.3">
      <c r="A119" s="29" t="s">
        <v>72</v>
      </c>
      <c r="B119" s="79" t="s">
        <v>149</v>
      </c>
      <c r="C119" s="1">
        <v>14</v>
      </c>
      <c r="D119" s="1">
        <v>0</v>
      </c>
      <c r="E119" s="43" t="s">
        <v>183</v>
      </c>
      <c r="F119" s="150">
        <v>0</v>
      </c>
      <c r="G119" s="171">
        <f>G120+G122</f>
        <v>29282</v>
      </c>
    </row>
    <row r="120" spans="1:7" ht="25.5" thickBot="1" x14ac:dyDescent="0.3">
      <c r="A120" s="39" t="s">
        <v>136</v>
      </c>
      <c r="B120" s="80" t="s">
        <v>149</v>
      </c>
      <c r="C120" s="23">
        <v>14</v>
      </c>
      <c r="D120" s="59">
        <v>1</v>
      </c>
      <c r="E120" s="43" t="s">
        <v>183</v>
      </c>
      <c r="F120" s="60">
        <v>0</v>
      </c>
      <c r="G120" s="111">
        <f>G121</f>
        <v>29282</v>
      </c>
    </row>
    <row r="121" spans="1:7" ht="24.75" thickBot="1" x14ac:dyDescent="0.3">
      <c r="A121" s="36" t="s">
        <v>73</v>
      </c>
      <c r="B121" s="82" t="s">
        <v>149</v>
      </c>
      <c r="C121" s="16">
        <v>14</v>
      </c>
      <c r="D121" s="17">
        <v>1</v>
      </c>
      <c r="E121" s="61">
        <v>2610160010</v>
      </c>
      <c r="F121" s="18">
        <v>500</v>
      </c>
      <c r="G121" s="109">
        <f>пр3!F218</f>
        <v>29282</v>
      </c>
    </row>
    <row r="122" spans="1:7" ht="15.75" hidden="1" thickBot="1" x14ac:dyDescent="0.3">
      <c r="A122" s="39" t="s">
        <v>137</v>
      </c>
      <c r="B122" s="83" t="s">
        <v>149</v>
      </c>
      <c r="C122" s="23">
        <v>14</v>
      </c>
      <c r="D122" s="59">
        <v>2</v>
      </c>
      <c r="E122" s="169" t="s">
        <v>183</v>
      </c>
      <c r="F122" s="60">
        <v>0</v>
      </c>
      <c r="G122" s="172">
        <f>G123</f>
        <v>0</v>
      </c>
    </row>
    <row r="123" spans="1:7" ht="15.75" hidden="1" thickBot="1" x14ac:dyDescent="0.3">
      <c r="A123" s="36" t="s">
        <v>138</v>
      </c>
      <c r="B123" s="245" t="s">
        <v>149</v>
      </c>
      <c r="C123" s="24">
        <v>14</v>
      </c>
      <c r="D123" s="25">
        <v>2</v>
      </c>
      <c r="E123" s="61">
        <v>2610160062</v>
      </c>
      <c r="F123" s="27">
        <v>500</v>
      </c>
      <c r="G123" s="162">
        <f>пр3!F225</f>
        <v>0</v>
      </c>
    </row>
    <row r="124" spans="1:7" ht="15.75" thickBot="1" x14ac:dyDescent="0.3">
      <c r="A124" s="86" t="s">
        <v>327</v>
      </c>
      <c r="B124" s="280" t="s">
        <v>299</v>
      </c>
      <c r="C124" s="65"/>
      <c r="D124" s="65"/>
      <c r="E124" s="43" t="s">
        <v>183</v>
      </c>
      <c r="F124" s="65"/>
      <c r="G124" s="84">
        <f>G125</f>
        <v>6390</v>
      </c>
    </row>
    <row r="125" spans="1:7" ht="15.75" thickBot="1" x14ac:dyDescent="0.3">
      <c r="A125" s="29" t="s">
        <v>24</v>
      </c>
      <c r="B125" s="259" t="s">
        <v>299</v>
      </c>
      <c r="C125" s="43" t="s">
        <v>112</v>
      </c>
      <c r="D125" s="43" t="s">
        <v>74</v>
      </c>
      <c r="E125" s="43" t="s">
        <v>183</v>
      </c>
      <c r="F125" s="3">
        <v>0</v>
      </c>
      <c r="G125" s="107">
        <f>G126</f>
        <v>6390</v>
      </c>
    </row>
    <row r="126" spans="1:7" ht="25.5" thickBot="1" x14ac:dyDescent="0.3">
      <c r="A126" s="39" t="s">
        <v>25</v>
      </c>
      <c r="B126" s="259" t="s">
        <v>299</v>
      </c>
      <c r="C126" s="19">
        <v>3</v>
      </c>
      <c r="D126" s="19">
        <v>9</v>
      </c>
      <c r="E126" s="43" t="s">
        <v>183</v>
      </c>
      <c r="F126" s="21">
        <v>0</v>
      </c>
      <c r="G126" s="111">
        <f>SUM(G127:G128)</f>
        <v>6390</v>
      </c>
    </row>
    <row r="127" spans="1:7" x14ac:dyDescent="0.25">
      <c r="A127" s="148" t="s">
        <v>26</v>
      </c>
      <c r="B127" s="260" t="s">
        <v>299</v>
      </c>
      <c r="C127" s="4">
        <v>3</v>
      </c>
      <c r="D127" s="4">
        <v>9</v>
      </c>
      <c r="E127" s="5">
        <v>9940020990</v>
      </c>
      <c r="F127" s="6">
        <v>100</v>
      </c>
      <c r="G127" s="109">
        <f>пр3!F56</f>
        <v>5910</v>
      </c>
    </row>
    <row r="128" spans="1:7" ht="15.75" thickBot="1" x14ac:dyDescent="0.3">
      <c r="A128" s="148" t="s">
        <v>26</v>
      </c>
      <c r="B128" s="260" t="s">
        <v>299</v>
      </c>
      <c r="C128" s="4">
        <v>3</v>
      </c>
      <c r="D128" s="4">
        <v>9</v>
      </c>
      <c r="E128" s="5">
        <v>9940020990</v>
      </c>
      <c r="F128" s="6">
        <v>200</v>
      </c>
      <c r="G128" s="109">
        <f>пр3!F57</f>
        <v>480</v>
      </c>
    </row>
    <row r="129" spans="1:7" ht="15.75" thickBot="1" x14ac:dyDescent="0.3">
      <c r="A129" s="86" t="s">
        <v>300</v>
      </c>
      <c r="B129" s="280" t="s">
        <v>301</v>
      </c>
      <c r="C129" s="65"/>
      <c r="D129" s="65"/>
      <c r="E129" s="43" t="s">
        <v>183</v>
      </c>
      <c r="F129" s="65"/>
      <c r="G129" s="84">
        <f>G130+G135</f>
        <v>7300</v>
      </c>
    </row>
    <row r="130" spans="1:7" ht="15.75" hidden="1" thickBot="1" x14ac:dyDescent="0.3">
      <c r="A130" s="152" t="s">
        <v>8</v>
      </c>
      <c r="B130" s="259" t="s">
        <v>301</v>
      </c>
      <c r="C130" s="43" t="s">
        <v>302</v>
      </c>
      <c r="D130" s="43" t="s">
        <v>74</v>
      </c>
      <c r="E130" s="43" t="s">
        <v>183</v>
      </c>
      <c r="F130" s="3">
        <v>0</v>
      </c>
      <c r="G130" s="107">
        <f>G133+G131</f>
        <v>0</v>
      </c>
    </row>
    <row r="131" spans="1:7" ht="25.5" hidden="1" thickBot="1" x14ac:dyDescent="0.3">
      <c r="A131" s="49" t="s">
        <v>9</v>
      </c>
      <c r="B131" s="259" t="s">
        <v>301</v>
      </c>
      <c r="C131" s="50">
        <v>1</v>
      </c>
      <c r="D131" s="50">
        <v>2</v>
      </c>
      <c r="E131" s="43" t="s">
        <v>183</v>
      </c>
      <c r="F131" s="51">
        <v>0</v>
      </c>
      <c r="G131" s="108">
        <f>G132</f>
        <v>0</v>
      </c>
    </row>
    <row r="132" spans="1:7" ht="15.75" hidden="1" thickBot="1" x14ac:dyDescent="0.3">
      <c r="A132" s="30" t="s">
        <v>11</v>
      </c>
      <c r="B132" s="260" t="s">
        <v>301</v>
      </c>
      <c r="C132" s="4">
        <v>1</v>
      </c>
      <c r="D132" s="4">
        <v>2</v>
      </c>
      <c r="E132" s="5" t="s">
        <v>188</v>
      </c>
      <c r="F132" s="6">
        <v>200</v>
      </c>
      <c r="G132" s="109">
        <f>пр3!F13</f>
        <v>0</v>
      </c>
    </row>
    <row r="133" spans="1:7" ht="25.5" hidden="1" thickBot="1" x14ac:dyDescent="0.3">
      <c r="A133" s="31" t="s">
        <v>14</v>
      </c>
      <c r="B133" s="259" t="s">
        <v>301</v>
      </c>
      <c r="C133" s="7">
        <v>1</v>
      </c>
      <c r="D133" s="8">
        <v>4</v>
      </c>
      <c r="E133" s="43" t="s">
        <v>183</v>
      </c>
      <c r="F133" s="10">
        <v>0</v>
      </c>
      <c r="G133" s="111">
        <f>SUM(G134:G134)</f>
        <v>0</v>
      </c>
    </row>
    <row r="134" spans="1:7" ht="22.5" hidden="1" customHeight="1" thickBot="1" x14ac:dyDescent="0.3">
      <c r="A134" s="30" t="s">
        <v>11</v>
      </c>
      <c r="B134" s="260" t="s">
        <v>301</v>
      </c>
      <c r="C134" s="4">
        <v>1</v>
      </c>
      <c r="D134" s="4">
        <v>4</v>
      </c>
      <c r="E134" s="5" t="s">
        <v>188</v>
      </c>
      <c r="F134" s="6">
        <v>200</v>
      </c>
      <c r="G134" s="109"/>
    </row>
    <row r="135" spans="1:7" ht="15.75" thickBot="1" x14ac:dyDescent="0.3">
      <c r="A135" s="152" t="s">
        <v>19</v>
      </c>
      <c r="B135" s="259" t="s">
        <v>301</v>
      </c>
      <c r="C135" s="19">
        <v>1</v>
      </c>
      <c r="D135" s="19">
        <v>13</v>
      </c>
      <c r="E135" s="43" t="s">
        <v>183</v>
      </c>
      <c r="F135" s="21">
        <v>0</v>
      </c>
      <c r="G135" s="111">
        <f>SUM(G136:G137)</f>
        <v>7300</v>
      </c>
    </row>
    <row r="136" spans="1:7" x14ac:dyDescent="0.25">
      <c r="A136" s="151" t="s">
        <v>303</v>
      </c>
      <c r="B136" s="260" t="s">
        <v>301</v>
      </c>
      <c r="C136" s="4">
        <v>1</v>
      </c>
      <c r="D136" s="4">
        <v>13</v>
      </c>
      <c r="E136" s="261" t="s">
        <v>304</v>
      </c>
      <c r="F136" s="6">
        <v>100</v>
      </c>
      <c r="G136" s="109">
        <f>пр3!F44</f>
        <v>6800</v>
      </c>
    </row>
    <row r="137" spans="1:7" x14ac:dyDescent="0.25">
      <c r="A137" s="151" t="s">
        <v>303</v>
      </c>
      <c r="B137" s="260" t="s">
        <v>301</v>
      </c>
      <c r="C137" s="4">
        <v>1</v>
      </c>
      <c r="D137" s="4">
        <v>13</v>
      </c>
      <c r="E137" s="261" t="s">
        <v>304</v>
      </c>
      <c r="F137" s="6">
        <v>200</v>
      </c>
      <c r="G137" s="109">
        <f>пр3!F45</f>
        <v>500</v>
      </c>
    </row>
    <row r="138" spans="1:7" ht="15.75" thickBot="1" x14ac:dyDescent="0.3">
      <c r="A138" s="281" t="s">
        <v>84</v>
      </c>
      <c r="B138" s="282" t="s">
        <v>85</v>
      </c>
      <c r="C138" s="283"/>
      <c r="D138" s="283"/>
      <c r="E138" s="170" t="s">
        <v>183</v>
      </c>
      <c r="F138" s="283"/>
      <c r="G138" s="284">
        <f>G139+G180+G185</f>
        <v>257499.09446992923</v>
      </c>
    </row>
    <row r="139" spans="1:7" ht="15.75" thickBot="1" x14ac:dyDescent="0.3">
      <c r="A139" s="29" t="s">
        <v>38</v>
      </c>
      <c r="B139" s="11" t="s">
        <v>85</v>
      </c>
      <c r="C139" s="1">
        <v>7</v>
      </c>
      <c r="D139" s="1">
        <v>0</v>
      </c>
      <c r="E139" s="43" t="s">
        <v>183</v>
      </c>
      <c r="F139" s="3">
        <v>0</v>
      </c>
      <c r="G139" s="107">
        <f>G140+G148+G173+G171</f>
        <v>240992.79446992924</v>
      </c>
    </row>
    <row r="140" spans="1:7" ht="15.75" thickBot="1" x14ac:dyDescent="0.3">
      <c r="A140" s="34" t="s">
        <v>39</v>
      </c>
      <c r="B140" s="4" t="s">
        <v>85</v>
      </c>
      <c r="C140" s="19">
        <v>7</v>
      </c>
      <c r="D140" s="19">
        <v>1</v>
      </c>
      <c r="E140" s="43" t="s">
        <v>183</v>
      </c>
      <c r="F140" s="21">
        <v>0</v>
      </c>
      <c r="G140" s="111">
        <f>SUM(G141:G147)</f>
        <v>97993.794376999998</v>
      </c>
    </row>
    <row r="141" spans="1:7" x14ac:dyDescent="0.25">
      <c r="A141" s="30" t="s">
        <v>184</v>
      </c>
      <c r="B141" s="4" t="s">
        <v>85</v>
      </c>
      <c r="C141" s="166">
        <v>7</v>
      </c>
      <c r="D141" s="166">
        <v>1</v>
      </c>
      <c r="E141" s="165" t="s">
        <v>379</v>
      </c>
      <c r="F141" s="167">
        <v>100</v>
      </c>
      <c r="G141" s="162">
        <f>пр3!F92</f>
        <v>43825</v>
      </c>
    </row>
    <row r="142" spans="1:7" hidden="1" x14ac:dyDescent="0.25">
      <c r="A142" s="30" t="s">
        <v>184</v>
      </c>
      <c r="B142" s="4" t="s">
        <v>85</v>
      </c>
      <c r="C142" s="166">
        <v>7</v>
      </c>
      <c r="D142" s="166">
        <v>1</v>
      </c>
      <c r="E142" s="168" t="s">
        <v>185</v>
      </c>
      <c r="F142" s="167">
        <v>200</v>
      </c>
      <c r="G142" s="162">
        <v>0</v>
      </c>
    </row>
    <row r="143" spans="1:7" x14ac:dyDescent="0.25">
      <c r="A143" s="30" t="s">
        <v>40</v>
      </c>
      <c r="B143" s="11" t="s">
        <v>85</v>
      </c>
      <c r="C143" s="4">
        <v>7</v>
      </c>
      <c r="D143" s="4">
        <v>1</v>
      </c>
      <c r="E143" s="5" t="s">
        <v>193</v>
      </c>
      <c r="F143" s="6">
        <v>100</v>
      </c>
      <c r="G143" s="109">
        <f>пр3!F94</f>
        <v>39583</v>
      </c>
    </row>
    <row r="144" spans="1:7" x14ac:dyDescent="0.25">
      <c r="A144" s="30" t="s">
        <v>40</v>
      </c>
      <c r="B144" s="11" t="s">
        <v>85</v>
      </c>
      <c r="C144" s="4">
        <v>7</v>
      </c>
      <c r="D144" s="4">
        <v>1</v>
      </c>
      <c r="E144" s="5" t="s">
        <v>193</v>
      </c>
      <c r="F144" s="6">
        <v>200</v>
      </c>
      <c r="G144" s="109">
        <f>пр3!F95</f>
        <v>14185.794377</v>
      </c>
    </row>
    <row r="145" spans="1:7" hidden="1" x14ac:dyDescent="0.25">
      <c r="A145" s="30" t="s">
        <v>40</v>
      </c>
      <c r="B145" s="11" t="s">
        <v>85</v>
      </c>
      <c r="C145" s="4">
        <v>7</v>
      </c>
      <c r="D145" s="4">
        <v>1</v>
      </c>
      <c r="E145" s="5" t="s">
        <v>193</v>
      </c>
      <c r="F145" s="6">
        <v>400</v>
      </c>
      <c r="G145" s="109">
        <f>[2]пр3!F91</f>
        <v>0</v>
      </c>
    </row>
    <row r="146" spans="1:7" ht="15.75" thickBot="1" x14ac:dyDescent="0.3">
      <c r="A146" s="30" t="s">
        <v>40</v>
      </c>
      <c r="B146" s="11" t="s">
        <v>85</v>
      </c>
      <c r="C146" s="4">
        <v>7</v>
      </c>
      <c r="D146" s="4">
        <v>1</v>
      </c>
      <c r="E146" s="5" t="s">
        <v>193</v>
      </c>
      <c r="F146" s="6">
        <v>800</v>
      </c>
      <c r="G146" s="109">
        <f>пр3!F97</f>
        <v>400</v>
      </c>
    </row>
    <row r="147" spans="1:7" ht="15.75" hidden="1" thickBot="1" x14ac:dyDescent="0.3">
      <c r="A147" s="37" t="s">
        <v>31</v>
      </c>
      <c r="B147" s="24" t="s">
        <v>85</v>
      </c>
      <c r="C147" s="13">
        <v>7</v>
      </c>
      <c r="D147" s="13">
        <v>1</v>
      </c>
      <c r="E147" s="14">
        <v>7950000</v>
      </c>
      <c r="F147" s="15">
        <v>200</v>
      </c>
      <c r="G147" s="109">
        <f>[2]пр3!F93</f>
        <v>0</v>
      </c>
    </row>
    <row r="148" spans="1:7" ht="15.75" thickBot="1" x14ac:dyDescent="0.3">
      <c r="A148" s="32" t="s">
        <v>41</v>
      </c>
      <c r="B148" s="4" t="s">
        <v>85</v>
      </c>
      <c r="C148" s="11">
        <v>7</v>
      </c>
      <c r="D148" s="11">
        <v>2</v>
      </c>
      <c r="E148" s="43" t="s">
        <v>183</v>
      </c>
      <c r="F148" s="12">
        <v>0</v>
      </c>
      <c r="G148" s="112">
        <f>SUM(G149:G170)</f>
        <v>135755.00009292926</v>
      </c>
    </row>
    <row r="149" spans="1:7" x14ac:dyDescent="0.25">
      <c r="A149" s="30" t="s">
        <v>42</v>
      </c>
      <c r="B149" s="4" t="s">
        <v>85</v>
      </c>
      <c r="C149" s="4">
        <v>7</v>
      </c>
      <c r="D149" s="4">
        <v>2</v>
      </c>
      <c r="E149" s="5" t="s">
        <v>194</v>
      </c>
      <c r="F149" s="6">
        <v>100</v>
      </c>
      <c r="G149" s="143">
        <f>пр3!F101</f>
        <v>8220</v>
      </c>
    </row>
    <row r="150" spans="1:7" x14ac:dyDescent="0.25">
      <c r="A150" s="30" t="s">
        <v>42</v>
      </c>
      <c r="B150" s="4" t="s">
        <v>85</v>
      </c>
      <c r="C150" s="4">
        <v>7</v>
      </c>
      <c r="D150" s="4">
        <v>2</v>
      </c>
      <c r="E150" s="5" t="s">
        <v>194</v>
      </c>
      <c r="F150" s="6">
        <v>200</v>
      </c>
      <c r="G150" s="109">
        <f>пр3!F102</f>
        <v>8900</v>
      </c>
    </row>
    <row r="151" spans="1:7" x14ac:dyDescent="0.25">
      <c r="A151" s="30" t="s">
        <v>42</v>
      </c>
      <c r="B151" s="4" t="s">
        <v>85</v>
      </c>
      <c r="C151" s="4">
        <v>7</v>
      </c>
      <c r="D151" s="4">
        <v>2</v>
      </c>
      <c r="E151" s="5" t="s">
        <v>194</v>
      </c>
      <c r="F151" s="6">
        <v>300</v>
      </c>
      <c r="G151" s="109">
        <f>пр3!F103</f>
        <v>407</v>
      </c>
    </row>
    <row r="152" spans="1:7" x14ac:dyDescent="0.25">
      <c r="A152" s="30" t="s">
        <v>42</v>
      </c>
      <c r="B152" s="4" t="s">
        <v>85</v>
      </c>
      <c r="C152" s="4">
        <v>7</v>
      </c>
      <c r="D152" s="4">
        <v>2</v>
      </c>
      <c r="E152" s="5" t="s">
        <v>194</v>
      </c>
      <c r="F152" s="6">
        <v>800</v>
      </c>
      <c r="G152" s="109">
        <f>пр3!F104</f>
        <v>366</v>
      </c>
    </row>
    <row r="153" spans="1:7" ht="24.75" x14ac:dyDescent="0.25">
      <c r="A153" s="30" t="s">
        <v>364</v>
      </c>
      <c r="B153" s="4" t="s">
        <v>85</v>
      </c>
      <c r="C153" s="4">
        <v>7</v>
      </c>
      <c r="D153" s="4">
        <v>2</v>
      </c>
      <c r="E153" s="5" t="s">
        <v>383</v>
      </c>
      <c r="F153" s="6">
        <v>200</v>
      </c>
      <c r="G153" s="109">
        <f>пр3!F109</f>
        <v>11804.857747474747</v>
      </c>
    </row>
    <row r="154" spans="1:7" ht="24.75" x14ac:dyDescent="0.25">
      <c r="A154" s="30" t="s">
        <v>297</v>
      </c>
      <c r="B154" s="4" t="s">
        <v>85</v>
      </c>
      <c r="C154" s="4">
        <v>7</v>
      </c>
      <c r="D154" s="4">
        <v>2</v>
      </c>
      <c r="E154" s="5" t="s">
        <v>384</v>
      </c>
      <c r="F154" s="6">
        <v>300</v>
      </c>
      <c r="G154" s="109">
        <f>пр3!F110</f>
        <v>1415.7045454545453</v>
      </c>
    </row>
    <row r="155" spans="1:7" ht="24" x14ac:dyDescent="0.25">
      <c r="A155" s="36" t="s">
        <v>43</v>
      </c>
      <c r="B155" s="4" t="s">
        <v>85</v>
      </c>
      <c r="C155" s="4">
        <v>7</v>
      </c>
      <c r="D155" s="4">
        <v>2</v>
      </c>
      <c r="E155" s="5" t="s">
        <v>381</v>
      </c>
      <c r="F155" s="6">
        <v>100</v>
      </c>
      <c r="G155" s="109">
        <f>пр3!F106</f>
        <v>79512.67</v>
      </c>
    </row>
    <row r="156" spans="1:7" ht="24" hidden="1" x14ac:dyDescent="0.25">
      <c r="A156" s="36" t="s">
        <v>43</v>
      </c>
      <c r="B156" s="4" t="s">
        <v>85</v>
      </c>
      <c r="C156" s="4">
        <v>7</v>
      </c>
      <c r="D156" s="4">
        <v>2</v>
      </c>
      <c r="E156" s="5">
        <v>1920206590</v>
      </c>
      <c r="F156" s="6">
        <v>200</v>
      </c>
      <c r="G156" s="109">
        <f>[2]пр3!F102</f>
        <v>0</v>
      </c>
    </row>
    <row r="157" spans="1:7" x14ac:dyDescent="0.25">
      <c r="A157" s="258" t="s">
        <v>294</v>
      </c>
      <c r="B157" s="4" t="s">
        <v>85</v>
      </c>
      <c r="C157" s="4">
        <v>7</v>
      </c>
      <c r="D157" s="4">
        <v>2</v>
      </c>
      <c r="E157" s="5" t="s">
        <v>380</v>
      </c>
      <c r="F157" s="6">
        <v>100</v>
      </c>
      <c r="G157" s="109">
        <f>пр3!F105</f>
        <v>24529.68</v>
      </c>
    </row>
    <row r="158" spans="1:7" x14ac:dyDescent="0.25">
      <c r="A158" s="258" t="s">
        <v>363</v>
      </c>
      <c r="B158" s="4" t="s">
        <v>85</v>
      </c>
      <c r="C158" s="4">
        <v>7</v>
      </c>
      <c r="D158" s="4">
        <v>2</v>
      </c>
      <c r="E158" s="5" t="s">
        <v>382</v>
      </c>
      <c r="F158" s="6">
        <v>100</v>
      </c>
      <c r="G158" s="109">
        <f>пр3!F108</f>
        <v>279.577</v>
      </c>
    </row>
    <row r="159" spans="1:7" hidden="1" x14ac:dyDescent="0.25">
      <c r="A159" s="151" t="s">
        <v>202</v>
      </c>
      <c r="B159" s="4" t="s">
        <v>85</v>
      </c>
      <c r="C159" s="4">
        <v>7</v>
      </c>
      <c r="D159" s="4">
        <v>3</v>
      </c>
      <c r="E159" s="5" t="s">
        <v>205</v>
      </c>
      <c r="F159" s="6">
        <v>600</v>
      </c>
      <c r="G159" s="109">
        <v>0</v>
      </c>
    </row>
    <row r="160" spans="1:7" hidden="1" x14ac:dyDescent="0.25">
      <c r="A160" s="151" t="s">
        <v>202</v>
      </c>
      <c r="B160" s="4" t="s">
        <v>85</v>
      </c>
      <c r="C160" s="4">
        <v>7</v>
      </c>
      <c r="D160" s="4">
        <v>3</v>
      </c>
      <c r="E160" s="5" t="s">
        <v>205</v>
      </c>
      <c r="F160" s="6">
        <v>200</v>
      </c>
      <c r="G160" s="109">
        <f>[2]пр3!F107</f>
        <v>0</v>
      </c>
    </row>
    <row r="161" spans="1:7" hidden="1" x14ac:dyDescent="0.25">
      <c r="A161" s="151" t="s">
        <v>202</v>
      </c>
      <c r="B161" s="4" t="s">
        <v>85</v>
      </c>
      <c r="C161" s="4">
        <v>7</v>
      </c>
      <c r="D161" s="4">
        <v>3</v>
      </c>
      <c r="E161" s="5" t="s">
        <v>205</v>
      </c>
      <c r="F161" s="6">
        <v>400</v>
      </c>
      <c r="G161" s="109">
        <f>[2]пр3!F108</f>
        <v>0</v>
      </c>
    </row>
    <row r="162" spans="1:7" hidden="1" x14ac:dyDescent="0.25">
      <c r="A162" s="151" t="s">
        <v>202</v>
      </c>
      <c r="B162" s="4" t="s">
        <v>85</v>
      </c>
      <c r="C162" s="4">
        <v>7</v>
      </c>
      <c r="D162" s="4">
        <v>3</v>
      </c>
      <c r="E162" s="5" t="s">
        <v>205</v>
      </c>
      <c r="F162" s="6">
        <v>800</v>
      </c>
      <c r="G162" s="109">
        <f>[2]пр3!F109</f>
        <v>0</v>
      </c>
    </row>
    <row r="163" spans="1:7" hidden="1" x14ac:dyDescent="0.25">
      <c r="A163" s="151" t="s">
        <v>203</v>
      </c>
      <c r="B163" s="4" t="s">
        <v>85</v>
      </c>
      <c r="C163" s="4">
        <v>7</v>
      </c>
      <c r="D163" s="4">
        <v>3</v>
      </c>
      <c r="E163" s="5" t="s">
        <v>206</v>
      </c>
      <c r="F163" s="6">
        <v>100</v>
      </c>
      <c r="G163" s="109">
        <v>0</v>
      </c>
    </row>
    <row r="164" spans="1:7" hidden="1" x14ac:dyDescent="0.25">
      <c r="A164" s="151" t="s">
        <v>203</v>
      </c>
      <c r="B164" s="4" t="s">
        <v>85</v>
      </c>
      <c r="C164" s="4">
        <v>7</v>
      </c>
      <c r="D164" s="4">
        <v>3</v>
      </c>
      <c r="E164" s="5" t="s">
        <v>206</v>
      </c>
      <c r="F164" s="6">
        <v>200</v>
      </c>
      <c r="G164" s="109">
        <v>0</v>
      </c>
    </row>
    <row r="165" spans="1:7" hidden="1" x14ac:dyDescent="0.25">
      <c r="A165" s="151" t="s">
        <v>203</v>
      </c>
      <c r="B165" s="4" t="s">
        <v>85</v>
      </c>
      <c r="C165" s="4">
        <v>7</v>
      </c>
      <c r="D165" s="4">
        <v>3</v>
      </c>
      <c r="E165" s="5" t="s">
        <v>206</v>
      </c>
      <c r="F165" s="6">
        <v>800</v>
      </c>
      <c r="G165" s="109">
        <v>0</v>
      </c>
    </row>
    <row r="166" spans="1:7" hidden="1" x14ac:dyDescent="0.25">
      <c r="A166" s="151" t="s">
        <v>204</v>
      </c>
      <c r="B166" s="4" t="s">
        <v>85</v>
      </c>
      <c r="C166" s="4">
        <v>7</v>
      </c>
      <c r="D166" s="4">
        <v>3</v>
      </c>
      <c r="E166" s="5" t="s">
        <v>207</v>
      </c>
      <c r="F166" s="6">
        <v>600</v>
      </c>
      <c r="G166" s="109">
        <v>0</v>
      </c>
    </row>
    <row r="167" spans="1:7" hidden="1" x14ac:dyDescent="0.25">
      <c r="A167" s="151" t="s">
        <v>204</v>
      </c>
      <c r="B167" s="4" t="s">
        <v>85</v>
      </c>
      <c r="C167" s="4">
        <v>7</v>
      </c>
      <c r="D167" s="4">
        <v>3</v>
      </c>
      <c r="E167" s="5" t="s">
        <v>207</v>
      </c>
      <c r="F167" s="6">
        <v>200</v>
      </c>
      <c r="G167" s="109">
        <f>[2]пр3!F115</f>
        <v>0</v>
      </c>
    </row>
    <row r="168" spans="1:7" hidden="1" x14ac:dyDescent="0.25">
      <c r="A168" s="151" t="s">
        <v>204</v>
      </c>
      <c r="B168" s="4" t="s">
        <v>85</v>
      </c>
      <c r="C168" s="4">
        <v>7</v>
      </c>
      <c r="D168" s="4">
        <v>3</v>
      </c>
      <c r="E168" s="5" t="s">
        <v>207</v>
      </c>
      <c r="F168" s="6">
        <v>400</v>
      </c>
      <c r="G168" s="109">
        <f>[2]пр3!F116</f>
        <v>0</v>
      </c>
    </row>
    <row r="169" spans="1:7" x14ac:dyDescent="0.25">
      <c r="A169" s="151" t="s">
        <v>394</v>
      </c>
      <c r="B169" s="4" t="s">
        <v>85</v>
      </c>
      <c r="C169" s="4">
        <v>7</v>
      </c>
      <c r="D169" s="4">
        <v>2</v>
      </c>
      <c r="E169" s="5" t="s">
        <v>400</v>
      </c>
      <c r="F169" s="6">
        <v>200</v>
      </c>
      <c r="G169" s="109">
        <f>пр3!F112</f>
        <v>319.51080000000002</v>
      </c>
    </row>
    <row r="170" spans="1:7" ht="30" hidden="1" customHeight="1" x14ac:dyDescent="0.25">
      <c r="A170" s="37" t="s">
        <v>399</v>
      </c>
      <c r="B170" s="4" t="s">
        <v>85</v>
      </c>
      <c r="C170" s="13">
        <v>7</v>
      </c>
      <c r="D170" s="13">
        <v>2</v>
      </c>
      <c r="E170" s="5">
        <v>0</v>
      </c>
      <c r="F170" s="15">
        <v>200</v>
      </c>
      <c r="G170" s="109">
        <f>пр3!F111</f>
        <v>0</v>
      </c>
    </row>
    <row r="171" spans="1:7" hidden="1" x14ac:dyDescent="0.25">
      <c r="A171" s="351" t="s">
        <v>46</v>
      </c>
      <c r="B171" s="11" t="s">
        <v>85</v>
      </c>
      <c r="C171" s="237">
        <v>7</v>
      </c>
      <c r="D171" s="237">
        <v>7</v>
      </c>
      <c r="E171" s="9">
        <v>0</v>
      </c>
      <c r="F171" s="350">
        <v>0</v>
      </c>
      <c r="G171" s="172">
        <f>G172</f>
        <v>0</v>
      </c>
    </row>
    <row r="172" spans="1:7" hidden="1" x14ac:dyDescent="0.25">
      <c r="A172" s="37" t="s">
        <v>348</v>
      </c>
      <c r="B172" s="4" t="s">
        <v>85</v>
      </c>
      <c r="C172" s="13">
        <v>7</v>
      </c>
      <c r="D172" s="13">
        <v>7</v>
      </c>
      <c r="E172" s="5"/>
      <c r="F172" s="15">
        <v>200</v>
      </c>
      <c r="G172" s="172">
        <f>пр3!F129</f>
        <v>0</v>
      </c>
    </row>
    <row r="173" spans="1:7" ht="15.75" thickBot="1" x14ac:dyDescent="0.3">
      <c r="A173" s="32" t="s">
        <v>48</v>
      </c>
      <c r="B173" s="19" t="s">
        <v>85</v>
      </c>
      <c r="C173" s="11">
        <v>7</v>
      </c>
      <c r="D173" s="11">
        <v>9</v>
      </c>
      <c r="E173" s="170" t="s">
        <v>183</v>
      </c>
      <c r="F173" s="12">
        <v>0</v>
      </c>
      <c r="G173" s="110">
        <f>SUM(G174:G179)</f>
        <v>7244</v>
      </c>
    </row>
    <row r="174" spans="1:7" x14ac:dyDescent="0.25">
      <c r="A174" s="30" t="s">
        <v>11</v>
      </c>
      <c r="B174" s="4" t="s">
        <v>85</v>
      </c>
      <c r="C174" s="4">
        <v>7</v>
      </c>
      <c r="D174" s="4">
        <v>9</v>
      </c>
      <c r="E174" s="5" t="s">
        <v>188</v>
      </c>
      <c r="F174" s="6">
        <v>100</v>
      </c>
      <c r="G174" s="109">
        <f>пр3!F132</f>
        <v>2707</v>
      </c>
    </row>
    <row r="175" spans="1:7" hidden="1" x14ac:dyDescent="0.25">
      <c r="A175" s="30" t="s">
        <v>11</v>
      </c>
      <c r="B175" s="4" t="s">
        <v>85</v>
      </c>
      <c r="C175" s="4">
        <v>7</v>
      </c>
      <c r="D175" s="4">
        <v>9</v>
      </c>
      <c r="E175" s="5" t="s">
        <v>188</v>
      </c>
      <c r="F175" s="6">
        <v>200</v>
      </c>
      <c r="G175" s="109">
        <f>пр3!F133</f>
        <v>0</v>
      </c>
    </row>
    <row r="176" spans="1:7" x14ac:dyDescent="0.25">
      <c r="A176" s="38" t="s">
        <v>209</v>
      </c>
      <c r="B176" s="4" t="s">
        <v>85</v>
      </c>
      <c r="C176" s="4">
        <v>7</v>
      </c>
      <c r="D176" s="4">
        <v>9</v>
      </c>
      <c r="E176" s="5" t="s">
        <v>208</v>
      </c>
      <c r="F176" s="6">
        <v>100</v>
      </c>
      <c r="G176" s="109">
        <f>пр3!F135</f>
        <v>4522</v>
      </c>
    </row>
    <row r="177" spans="1:7" hidden="1" x14ac:dyDescent="0.25">
      <c r="A177" s="38" t="s">
        <v>209</v>
      </c>
      <c r="B177" s="4" t="s">
        <v>85</v>
      </c>
      <c r="C177" s="4">
        <v>7</v>
      </c>
      <c r="D177" s="4">
        <v>9</v>
      </c>
      <c r="E177" s="5" t="s">
        <v>208</v>
      </c>
      <c r="F177" s="6">
        <v>200</v>
      </c>
      <c r="G177" s="109">
        <f>пр3!F136</f>
        <v>0</v>
      </c>
    </row>
    <row r="178" spans="1:7" x14ac:dyDescent="0.25">
      <c r="A178" s="38" t="s">
        <v>209</v>
      </c>
      <c r="B178" s="4" t="s">
        <v>85</v>
      </c>
      <c r="C178" s="4">
        <v>7</v>
      </c>
      <c r="D178" s="4">
        <v>9</v>
      </c>
      <c r="E178" s="5" t="s">
        <v>208</v>
      </c>
      <c r="F178" s="6">
        <v>800</v>
      </c>
      <c r="G178" s="109">
        <f>пр3!F137</f>
        <v>15</v>
      </c>
    </row>
    <row r="179" spans="1:7" hidden="1" x14ac:dyDescent="0.25">
      <c r="A179" s="37" t="s">
        <v>31</v>
      </c>
      <c r="B179" s="4" t="s">
        <v>85</v>
      </c>
      <c r="C179" s="13">
        <v>7</v>
      </c>
      <c r="D179" s="13">
        <v>9</v>
      </c>
      <c r="E179" s="5" t="s">
        <v>196</v>
      </c>
      <c r="F179" s="15">
        <v>200</v>
      </c>
      <c r="G179" s="109">
        <f>пр3!F141</f>
        <v>0</v>
      </c>
    </row>
    <row r="180" spans="1:7" x14ac:dyDescent="0.25">
      <c r="A180" s="81" t="s">
        <v>69</v>
      </c>
      <c r="B180" s="11" t="s">
        <v>85</v>
      </c>
      <c r="C180" s="7">
        <v>10</v>
      </c>
      <c r="D180" s="7">
        <v>4</v>
      </c>
      <c r="E180" s="44">
        <v>0</v>
      </c>
      <c r="F180" s="45">
        <v>0</v>
      </c>
      <c r="G180" s="132">
        <f>G182+G183+G184</f>
        <v>7664.3</v>
      </c>
    </row>
    <row r="181" spans="1:7" ht="36" hidden="1" x14ac:dyDescent="0.25">
      <c r="A181" s="66" t="s">
        <v>70</v>
      </c>
      <c r="B181" s="24" t="s">
        <v>85</v>
      </c>
      <c r="C181" s="24">
        <v>10</v>
      </c>
      <c r="D181" s="24">
        <v>4</v>
      </c>
      <c r="E181" s="67">
        <v>5200000</v>
      </c>
      <c r="F181" s="68">
        <v>300</v>
      </c>
      <c r="G181" s="109">
        <v>0</v>
      </c>
    </row>
    <row r="182" spans="1:7" ht="48" x14ac:dyDescent="0.25">
      <c r="A182" s="66" t="s">
        <v>177</v>
      </c>
      <c r="B182" s="24" t="s">
        <v>85</v>
      </c>
      <c r="C182" s="24">
        <v>10</v>
      </c>
      <c r="D182" s="24">
        <v>4</v>
      </c>
      <c r="E182" s="61">
        <v>2240271540</v>
      </c>
      <c r="F182" s="68">
        <v>300</v>
      </c>
      <c r="G182" s="109">
        <f>пр3!F191</f>
        <v>1186.3</v>
      </c>
    </row>
    <row r="183" spans="1:7" x14ac:dyDescent="0.25">
      <c r="A183" s="88" t="s">
        <v>71</v>
      </c>
      <c r="B183" s="62" t="s">
        <v>85</v>
      </c>
      <c r="C183" s="62">
        <v>10</v>
      </c>
      <c r="D183" s="62">
        <v>4</v>
      </c>
      <c r="E183" s="182">
        <v>2240281520</v>
      </c>
      <c r="F183" s="90">
        <v>300</v>
      </c>
      <c r="G183" s="109">
        <f>пр3!F192</f>
        <v>6478</v>
      </c>
    </row>
    <row r="184" spans="1:7" hidden="1" x14ac:dyDescent="0.25">
      <c r="A184" s="88" t="s">
        <v>71</v>
      </c>
      <c r="B184" s="62" t="s">
        <v>85</v>
      </c>
      <c r="C184" s="62">
        <v>10</v>
      </c>
      <c r="D184" s="62">
        <v>4</v>
      </c>
      <c r="E184" s="182">
        <v>2240281530</v>
      </c>
      <c r="F184" s="90">
        <v>300</v>
      </c>
      <c r="G184" s="109">
        <f>пр3!F193</f>
        <v>0</v>
      </c>
    </row>
    <row r="185" spans="1:7" x14ac:dyDescent="0.25">
      <c r="A185" s="152" t="s">
        <v>202</v>
      </c>
      <c r="B185" s="344" t="s">
        <v>85</v>
      </c>
      <c r="C185" s="344">
        <v>11</v>
      </c>
      <c r="D185" s="344">
        <v>3</v>
      </c>
      <c r="E185" s="345">
        <v>0</v>
      </c>
      <c r="F185" s="346">
        <v>0</v>
      </c>
      <c r="G185" s="113">
        <f>G186+G187+G188</f>
        <v>8842</v>
      </c>
    </row>
    <row r="186" spans="1:7" ht="23.25" x14ac:dyDescent="0.25">
      <c r="A186" s="151" t="s">
        <v>202</v>
      </c>
      <c r="B186" s="62" t="s">
        <v>85</v>
      </c>
      <c r="C186" s="62">
        <v>11</v>
      </c>
      <c r="D186" s="62">
        <v>3</v>
      </c>
      <c r="E186" s="89" t="s">
        <v>205</v>
      </c>
      <c r="F186" s="90">
        <v>100</v>
      </c>
      <c r="G186" s="109">
        <f>пр3!F202</f>
        <v>8442</v>
      </c>
    </row>
    <row r="187" spans="1:7" ht="23.25" x14ac:dyDescent="0.25">
      <c r="A187" s="151" t="s">
        <v>202</v>
      </c>
      <c r="B187" s="62" t="s">
        <v>85</v>
      </c>
      <c r="C187" s="62">
        <v>11</v>
      </c>
      <c r="D187" s="62">
        <v>3</v>
      </c>
      <c r="E187" s="89" t="s">
        <v>205</v>
      </c>
      <c r="F187" s="90">
        <v>200</v>
      </c>
      <c r="G187" s="109">
        <f>пр3!F203</f>
        <v>400</v>
      </c>
    </row>
    <row r="188" spans="1:7" ht="23.25" hidden="1" x14ac:dyDescent="0.25">
      <c r="A188" s="151" t="s">
        <v>202</v>
      </c>
      <c r="B188" s="62" t="s">
        <v>85</v>
      </c>
      <c r="C188" s="62">
        <v>11</v>
      </c>
      <c r="D188" s="62">
        <v>3</v>
      </c>
      <c r="E188" s="89" t="s">
        <v>205</v>
      </c>
      <c r="F188" s="90">
        <v>800</v>
      </c>
      <c r="G188" s="109">
        <f>пр3!F204</f>
        <v>0</v>
      </c>
    </row>
    <row r="189" spans="1:7" ht="15.75" thickBot="1" x14ac:dyDescent="0.3">
      <c r="A189" s="86" t="s">
        <v>86</v>
      </c>
      <c r="B189" s="87" t="s">
        <v>87</v>
      </c>
      <c r="C189" s="65"/>
      <c r="D189" s="65"/>
      <c r="E189" s="65"/>
      <c r="F189" s="65"/>
      <c r="G189" s="78">
        <f>G193+G201+G213+G218+G190</f>
        <v>35664</v>
      </c>
    </row>
    <row r="190" spans="1:7" ht="15.75" hidden="1" thickBot="1" x14ac:dyDescent="0.3">
      <c r="A190" s="152" t="s">
        <v>27</v>
      </c>
      <c r="B190" s="11" t="s">
        <v>87</v>
      </c>
      <c r="C190" s="11">
        <v>4</v>
      </c>
      <c r="D190" s="11">
        <v>0</v>
      </c>
      <c r="E190" s="169" t="s">
        <v>183</v>
      </c>
      <c r="F190" s="12">
        <v>0</v>
      </c>
      <c r="G190" s="107">
        <f>G191</f>
        <v>0</v>
      </c>
    </row>
    <row r="191" spans="1:7" ht="15.75" hidden="1" thickBot="1" x14ac:dyDescent="0.3">
      <c r="A191" s="152" t="s">
        <v>186</v>
      </c>
      <c r="B191" s="4" t="s">
        <v>87</v>
      </c>
      <c r="C191" s="11">
        <v>4</v>
      </c>
      <c r="D191" s="11">
        <v>12</v>
      </c>
      <c r="E191" s="169" t="s">
        <v>183</v>
      </c>
      <c r="F191" s="12">
        <v>0</v>
      </c>
      <c r="G191" s="107">
        <f>G192</f>
        <v>0</v>
      </c>
    </row>
    <row r="192" spans="1:7" ht="15.75" hidden="1" thickBot="1" x14ac:dyDescent="0.3">
      <c r="A192" s="151" t="s">
        <v>308</v>
      </c>
      <c r="B192" s="4" t="s">
        <v>87</v>
      </c>
      <c r="C192" s="4">
        <v>4</v>
      </c>
      <c r="D192" s="4">
        <v>12</v>
      </c>
      <c r="E192" s="5" t="s">
        <v>309</v>
      </c>
      <c r="F192" s="6">
        <v>200</v>
      </c>
      <c r="G192" s="311">
        <f>пр3!F72</f>
        <v>0</v>
      </c>
    </row>
    <row r="193" spans="1:7" ht="15.75" thickBot="1" x14ac:dyDescent="0.3">
      <c r="A193" s="29" t="s">
        <v>38</v>
      </c>
      <c r="B193" s="11" t="s">
        <v>87</v>
      </c>
      <c r="C193" s="1">
        <v>7</v>
      </c>
      <c r="D193" s="1">
        <v>0</v>
      </c>
      <c r="E193" s="43" t="s">
        <v>183</v>
      </c>
      <c r="F193" s="3">
        <v>0</v>
      </c>
      <c r="G193" s="107">
        <f>G194+G198</f>
        <v>7359</v>
      </c>
    </row>
    <row r="194" spans="1:7" ht="15.75" thickBot="1" x14ac:dyDescent="0.3">
      <c r="A194" s="32" t="s">
        <v>41</v>
      </c>
      <c r="B194" s="11" t="s">
        <v>87</v>
      </c>
      <c r="C194" s="11">
        <v>7</v>
      </c>
      <c r="D194" s="11">
        <v>2</v>
      </c>
      <c r="E194" s="43" t="s">
        <v>183</v>
      </c>
      <c r="F194" s="12">
        <v>0</v>
      </c>
      <c r="G194" s="112">
        <f>G195+G196+G197</f>
        <v>6813</v>
      </c>
    </row>
    <row r="195" spans="1:7" x14ac:dyDescent="0.25">
      <c r="A195" s="5" t="s">
        <v>203</v>
      </c>
      <c r="B195" s="4" t="s">
        <v>87</v>
      </c>
      <c r="C195" s="4">
        <v>7</v>
      </c>
      <c r="D195" s="4">
        <v>2</v>
      </c>
      <c r="E195" s="5" t="s">
        <v>206</v>
      </c>
      <c r="F195" s="6">
        <v>100</v>
      </c>
      <c r="G195" s="109">
        <f>пр3!F117</f>
        <v>6678</v>
      </c>
    </row>
    <row r="196" spans="1:7" x14ac:dyDescent="0.25">
      <c r="A196" s="5" t="s">
        <v>203</v>
      </c>
      <c r="B196" s="4" t="s">
        <v>87</v>
      </c>
      <c r="C196" s="4">
        <v>7</v>
      </c>
      <c r="D196" s="4">
        <v>2</v>
      </c>
      <c r="E196" s="5" t="s">
        <v>206</v>
      </c>
      <c r="F196" s="6">
        <v>200</v>
      </c>
      <c r="G196" s="348">
        <f>пр3!F118</f>
        <v>135</v>
      </c>
    </row>
    <row r="197" spans="1:7" hidden="1" x14ac:dyDescent="0.25">
      <c r="A197" s="5" t="s">
        <v>203</v>
      </c>
      <c r="B197" s="4" t="s">
        <v>87</v>
      </c>
      <c r="C197" s="4">
        <v>7</v>
      </c>
      <c r="D197" s="4">
        <v>2</v>
      </c>
      <c r="E197" s="5" t="s">
        <v>206</v>
      </c>
      <c r="F197" s="54">
        <v>300</v>
      </c>
      <c r="G197" s="246">
        <f>[2]пр3!F112</f>
        <v>0</v>
      </c>
    </row>
    <row r="198" spans="1:7" x14ac:dyDescent="0.25">
      <c r="A198" s="352" t="s">
        <v>46</v>
      </c>
      <c r="B198" s="11" t="s">
        <v>87</v>
      </c>
      <c r="C198" s="11">
        <v>7</v>
      </c>
      <c r="D198" s="11">
        <v>7</v>
      </c>
      <c r="E198" s="9" t="s">
        <v>195</v>
      </c>
      <c r="F198" s="12">
        <v>0</v>
      </c>
      <c r="G198" s="141">
        <f>G199+G200</f>
        <v>546</v>
      </c>
    </row>
    <row r="199" spans="1:7" hidden="1" x14ac:dyDescent="0.25">
      <c r="A199" s="347" t="s">
        <v>365</v>
      </c>
      <c r="B199" s="4" t="s">
        <v>87</v>
      </c>
      <c r="C199" s="4">
        <v>7</v>
      </c>
      <c r="D199" s="4">
        <v>7</v>
      </c>
      <c r="E199" s="5" t="s">
        <v>195</v>
      </c>
      <c r="F199" s="6">
        <v>100</v>
      </c>
      <c r="G199" s="246">
        <f>пр3!F128</f>
        <v>0</v>
      </c>
    </row>
    <row r="200" spans="1:7" ht="15.75" thickBot="1" x14ac:dyDescent="0.3">
      <c r="A200" s="347" t="s">
        <v>361</v>
      </c>
      <c r="B200" s="4" t="s">
        <v>87</v>
      </c>
      <c r="C200" s="4">
        <v>7</v>
      </c>
      <c r="D200" s="4">
        <v>7</v>
      </c>
      <c r="E200" s="5" t="s">
        <v>195</v>
      </c>
      <c r="F200" s="6">
        <v>100</v>
      </c>
      <c r="G200" s="159">
        <f>пр3!F130</f>
        <v>546</v>
      </c>
    </row>
    <row r="201" spans="1:7" ht="15.75" thickBot="1" x14ac:dyDescent="0.3">
      <c r="A201" s="29" t="s">
        <v>123</v>
      </c>
      <c r="B201" s="1" t="s">
        <v>87</v>
      </c>
      <c r="C201" s="1">
        <v>8</v>
      </c>
      <c r="D201" s="1">
        <v>0</v>
      </c>
      <c r="E201" s="43" t="s">
        <v>183</v>
      </c>
      <c r="F201" s="3">
        <v>0</v>
      </c>
      <c r="G201" s="107">
        <f>G202+G210</f>
        <v>10895</v>
      </c>
    </row>
    <row r="202" spans="1:7" ht="15.75" thickBot="1" x14ac:dyDescent="0.3">
      <c r="A202" s="34" t="s">
        <v>50</v>
      </c>
      <c r="B202" s="4" t="s">
        <v>87</v>
      </c>
      <c r="C202" s="19">
        <v>8</v>
      </c>
      <c r="D202" s="19">
        <v>1</v>
      </c>
      <c r="E202" s="43" t="s">
        <v>183</v>
      </c>
      <c r="F202" s="21">
        <v>0</v>
      </c>
      <c r="G202" s="113">
        <f>SUM(G203:G209)</f>
        <v>10895</v>
      </c>
    </row>
    <row r="203" spans="1:7" x14ac:dyDescent="0.25">
      <c r="A203" s="30" t="s">
        <v>51</v>
      </c>
      <c r="B203" s="4" t="s">
        <v>87</v>
      </c>
      <c r="C203" s="4">
        <v>8</v>
      </c>
      <c r="D203" s="4">
        <v>1</v>
      </c>
      <c r="E203" s="5" t="s">
        <v>197</v>
      </c>
      <c r="F203" s="6">
        <v>100</v>
      </c>
      <c r="G203" s="109">
        <f>пр3!F150</f>
        <v>5013</v>
      </c>
    </row>
    <row r="204" spans="1:7" x14ac:dyDescent="0.25">
      <c r="A204" s="30" t="s">
        <v>51</v>
      </c>
      <c r="B204" s="4" t="s">
        <v>87</v>
      </c>
      <c r="C204" s="4">
        <v>8</v>
      </c>
      <c r="D204" s="4">
        <v>1</v>
      </c>
      <c r="E204" s="5" t="s">
        <v>197</v>
      </c>
      <c r="F204" s="6">
        <v>200</v>
      </c>
      <c r="G204" s="109">
        <f>пр3!F151</f>
        <v>680</v>
      </c>
    </row>
    <row r="205" spans="1:7" hidden="1" x14ac:dyDescent="0.25">
      <c r="A205" s="30" t="s">
        <v>51</v>
      </c>
      <c r="B205" s="4" t="s">
        <v>87</v>
      </c>
      <c r="C205" s="4">
        <v>8</v>
      </c>
      <c r="D205" s="4">
        <v>1</v>
      </c>
      <c r="E205" s="5" t="s">
        <v>197</v>
      </c>
      <c r="F205" s="6">
        <v>800</v>
      </c>
      <c r="G205" s="109">
        <f>[2]пр3!F142</f>
        <v>0</v>
      </c>
    </row>
    <row r="206" spans="1:7" x14ac:dyDescent="0.25">
      <c r="A206" s="30" t="s">
        <v>52</v>
      </c>
      <c r="B206" s="4" t="s">
        <v>87</v>
      </c>
      <c r="C206" s="4">
        <v>8</v>
      </c>
      <c r="D206" s="4">
        <v>1</v>
      </c>
      <c r="E206" s="5" t="s">
        <v>198</v>
      </c>
      <c r="F206" s="6">
        <v>100</v>
      </c>
      <c r="G206" s="109">
        <f>пр3!F153</f>
        <v>5172</v>
      </c>
    </row>
    <row r="207" spans="1:7" ht="15.75" thickBot="1" x14ac:dyDescent="0.3">
      <c r="A207" s="30" t="s">
        <v>52</v>
      </c>
      <c r="B207" s="4" t="s">
        <v>87</v>
      </c>
      <c r="C207" s="4">
        <v>8</v>
      </c>
      <c r="D207" s="4">
        <v>1</v>
      </c>
      <c r="E207" s="5" t="s">
        <v>198</v>
      </c>
      <c r="F207" s="6">
        <v>200</v>
      </c>
      <c r="G207" s="109">
        <f>пр3!F154</f>
        <v>30</v>
      </c>
    </row>
    <row r="208" spans="1:7" ht="15.75" hidden="1" thickBot="1" x14ac:dyDescent="0.3">
      <c r="A208" s="271" t="s">
        <v>362</v>
      </c>
      <c r="B208" s="4" t="s">
        <v>87</v>
      </c>
      <c r="C208" s="4">
        <v>8</v>
      </c>
      <c r="D208" s="4">
        <v>1</v>
      </c>
      <c r="E208" s="5" t="s">
        <v>387</v>
      </c>
      <c r="F208" s="6">
        <v>200</v>
      </c>
      <c r="G208" s="109">
        <f>пр3!F159</f>
        <v>0</v>
      </c>
    </row>
    <row r="209" spans="1:7" ht="15.75" hidden="1" thickBot="1" x14ac:dyDescent="0.3">
      <c r="A209" s="152" t="s">
        <v>320</v>
      </c>
      <c r="B209" s="11" t="s">
        <v>87</v>
      </c>
      <c r="C209" s="11">
        <v>8</v>
      </c>
      <c r="D209" s="11">
        <v>1</v>
      </c>
      <c r="E209" s="169" t="s">
        <v>321</v>
      </c>
      <c r="F209" s="12">
        <v>200</v>
      </c>
      <c r="G209" s="113">
        <f>пр3!F148</f>
        <v>0</v>
      </c>
    </row>
    <row r="210" spans="1:7" ht="15.75" hidden="1" thickBot="1" x14ac:dyDescent="0.3">
      <c r="A210" s="32" t="s">
        <v>124</v>
      </c>
      <c r="B210" s="11" t="s">
        <v>87</v>
      </c>
      <c r="C210" s="11">
        <v>8</v>
      </c>
      <c r="D210" s="11">
        <v>4</v>
      </c>
      <c r="E210" s="43" t="s">
        <v>183</v>
      </c>
      <c r="F210" s="12">
        <v>0</v>
      </c>
      <c r="G210" s="113">
        <f>SUM(G211:G212)</f>
        <v>0</v>
      </c>
    </row>
    <row r="211" spans="1:7" ht="15.75" hidden="1" thickBot="1" x14ac:dyDescent="0.3">
      <c r="A211" s="30" t="s">
        <v>11</v>
      </c>
      <c r="B211" s="4" t="s">
        <v>87</v>
      </c>
      <c r="C211" s="4">
        <v>8</v>
      </c>
      <c r="D211" s="4">
        <v>4</v>
      </c>
      <c r="E211" s="5" t="s">
        <v>188</v>
      </c>
      <c r="F211" s="6">
        <v>100</v>
      </c>
      <c r="G211" s="109">
        <f>пр3!F163</f>
        <v>0</v>
      </c>
    </row>
    <row r="212" spans="1:7" ht="15.75" hidden="1" thickBot="1" x14ac:dyDescent="0.3">
      <c r="A212" s="30" t="s">
        <v>11</v>
      </c>
      <c r="B212" s="4" t="s">
        <v>170</v>
      </c>
      <c r="C212" s="4">
        <v>8</v>
      </c>
      <c r="D212" s="4">
        <v>4</v>
      </c>
      <c r="E212" s="5" t="s">
        <v>188</v>
      </c>
      <c r="F212" s="6">
        <v>200</v>
      </c>
      <c r="G212" s="109">
        <f>пр3!F164</f>
        <v>0</v>
      </c>
    </row>
    <row r="213" spans="1:7" ht="15.75" thickBot="1" x14ac:dyDescent="0.3">
      <c r="A213" s="29" t="s">
        <v>123</v>
      </c>
      <c r="B213" s="11" t="s">
        <v>87</v>
      </c>
      <c r="C213" s="1">
        <v>8</v>
      </c>
      <c r="D213" s="1">
        <v>0</v>
      </c>
      <c r="E213" s="43" t="s">
        <v>183</v>
      </c>
      <c r="F213" s="3">
        <v>0</v>
      </c>
      <c r="G213" s="107">
        <f>G214</f>
        <v>16134</v>
      </c>
    </row>
    <row r="214" spans="1:7" ht="15.75" thickBot="1" x14ac:dyDescent="0.3">
      <c r="A214" s="34" t="s">
        <v>50</v>
      </c>
      <c r="B214" s="11" t="s">
        <v>87</v>
      </c>
      <c r="C214" s="19">
        <v>8</v>
      </c>
      <c r="D214" s="19">
        <v>1</v>
      </c>
      <c r="E214" s="43" t="s">
        <v>183</v>
      </c>
      <c r="F214" s="21">
        <v>0</v>
      </c>
      <c r="G214" s="110">
        <f>SUM(G215:G217)</f>
        <v>16134</v>
      </c>
    </row>
    <row r="215" spans="1:7" ht="24.75" x14ac:dyDescent="0.25">
      <c r="A215" s="30" t="s">
        <v>53</v>
      </c>
      <c r="B215" s="13" t="s">
        <v>87</v>
      </c>
      <c r="C215" s="4">
        <v>8</v>
      </c>
      <c r="D215" s="4">
        <v>1</v>
      </c>
      <c r="E215" s="5" t="s">
        <v>199</v>
      </c>
      <c r="F215" s="6">
        <v>100</v>
      </c>
      <c r="G215" s="144">
        <f>пр3!F156</f>
        <v>15800</v>
      </c>
    </row>
    <row r="216" spans="1:7" ht="24.75" x14ac:dyDescent="0.25">
      <c r="A216" s="30" t="s">
        <v>53</v>
      </c>
      <c r="B216" s="13" t="s">
        <v>87</v>
      </c>
      <c r="C216" s="4">
        <v>8</v>
      </c>
      <c r="D216" s="4">
        <v>1</v>
      </c>
      <c r="E216" s="5" t="s">
        <v>199</v>
      </c>
      <c r="F216" s="6">
        <v>200</v>
      </c>
      <c r="G216" s="144">
        <f>пр3!F157</f>
        <v>300</v>
      </c>
    </row>
    <row r="217" spans="1:7" ht="24.75" x14ac:dyDescent="0.25">
      <c r="A217" s="33" t="s">
        <v>53</v>
      </c>
      <c r="B217" s="13" t="s">
        <v>87</v>
      </c>
      <c r="C217" s="13">
        <v>8</v>
      </c>
      <c r="D217" s="13">
        <v>1</v>
      </c>
      <c r="E217" s="14" t="s">
        <v>199</v>
      </c>
      <c r="F217" s="15">
        <v>800</v>
      </c>
      <c r="G217" s="142">
        <f>пр3!F158</f>
        <v>34</v>
      </c>
    </row>
    <row r="218" spans="1:7" x14ac:dyDescent="0.25">
      <c r="A218" s="203" t="s">
        <v>128</v>
      </c>
      <c r="B218" s="237" t="s">
        <v>87</v>
      </c>
      <c r="C218" s="11">
        <v>11</v>
      </c>
      <c r="D218" s="11">
        <v>1</v>
      </c>
      <c r="E218" s="9">
        <v>0</v>
      </c>
      <c r="F218" s="12">
        <v>0</v>
      </c>
      <c r="G218" s="310">
        <f>G219</f>
        <v>1276</v>
      </c>
    </row>
    <row r="219" spans="1:7" x14ac:dyDescent="0.25">
      <c r="A219" s="203" t="s">
        <v>129</v>
      </c>
      <c r="B219" s="13" t="s">
        <v>87</v>
      </c>
      <c r="C219" s="24">
        <v>11</v>
      </c>
      <c r="D219" s="24">
        <v>1</v>
      </c>
      <c r="E219" s="67" t="s">
        <v>200</v>
      </c>
      <c r="F219" s="68">
        <v>0</v>
      </c>
      <c r="G219" s="309">
        <f>G221+G220</f>
        <v>1276</v>
      </c>
    </row>
    <row r="220" spans="1:7" x14ac:dyDescent="0.25">
      <c r="A220" s="338" t="s">
        <v>360</v>
      </c>
      <c r="B220" s="13" t="s">
        <v>87</v>
      </c>
      <c r="C220" s="24">
        <v>11</v>
      </c>
      <c r="D220" s="24">
        <v>1</v>
      </c>
      <c r="E220" s="67" t="s">
        <v>200</v>
      </c>
      <c r="F220" s="68">
        <v>100</v>
      </c>
      <c r="G220" s="309">
        <f>пр3!F199</f>
        <v>546</v>
      </c>
    </row>
    <row r="221" spans="1:7" ht="24" x14ac:dyDescent="0.25">
      <c r="A221" s="66" t="s">
        <v>130</v>
      </c>
      <c r="B221" s="13" t="s">
        <v>87</v>
      </c>
      <c r="C221" s="24">
        <v>11</v>
      </c>
      <c r="D221" s="24">
        <v>1</v>
      </c>
      <c r="E221" s="67" t="s">
        <v>200</v>
      </c>
      <c r="F221" s="68">
        <v>200</v>
      </c>
      <c r="G221" s="309">
        <f>пр3!F200-G80</f>
        <v>730</v>
      </c>
    </row>
    <row r="222" spans="1:7" hidden="1" x14ac:dyDescent="0.25"/>
    <row r="223" spans="1:7" ht="15.75" x14ac:dyDescent="0.25">
      <c r="A223" s="129" t="s">
        <v>142</v>
      </c>
      <c r="B223" s="130"/>
      <c r="C223" s="129"/>
      <c r="D223" s="129"/>
      <c r="E223" s="129"/>
      <c r="F223" s="129"/>
      <c r="G223" s="131">
        <f>G9+G84+G90+G93+G124+G129+G138+G189</f>
        <v>428184.92246992921</v>
      </c>
    </row>
    <row r="225" spans="7:7" x14ac:dyDescent="0.25">
      <c r="G225" s="154">
        <f>G223-пр3!F9</f>
        <v>0</v>
      </c>
    </row>
    <row r="226" spans="7:7" x14ac:dyDescent="0.25">
      <c r="G226" s="154"/>
    </row>
  </sheetData>
  <autoFilter ref="A8:G223">
    <filterColumn colId="6">
      <filters>
        <filter val="10895,0"/>
        <filter val="11700,0"/>
        <filter val="11804,9"/>
        <filter val="1186,3"/>
        <filter val="1276,0"/>
        <filter val="135,0"/>
        <filter val="135755,0"/>
        <filter val="13807,0"/>
        <filter val="1415,7"/>
        <filter val="14152,5"/>
        <filter val="14185,8"/>
        <filter val="14384,0"/>
        <filter val="15,0"/>
        <filter val="150,0"/>
        <filter val="1500,0"/>
        <filter val="15800,0"/>
        <filter val="16134,0"/>
        <filter val="1650,0"/>
        <filter val="16965,1"/>
        <filter val="1768,0"/>
        <filter val="20,0"/>
        <filter val="2027,4"/>
        <filter val="209,6"/>
        <filter val="22841,4"/>
        <filter val="2295,0"/>
        <filter val="23,0"/>
        <filter val="240992,8"/>
        <filter val="2416,0"/>
        <filter val="24529,7"/>
        <filter val="2532,8"/>
        <filter val="257499,1"/>
        <filter val="2707,0"/>
        <filter val="279,6"/>
        <filter val="29282,0"/>
        <filter val="2981,2"/>
        <filter val="30,0"/>
        <filter val="300,0"/>
        <filter val="3000,0"/>
        <filter val="319,5"/>
        <filter val="34,0"/>
        <filter val="35664,0"/>
        <filter val="366,0"/>
        <filter val="3928,0"/>
        <filter val="39583,0"/>
        <filter val="400,0"/>
        <filter val="407,0"/>
        <filter val="4184,0"/>
        <filter val="428184,9"/>
        <filter val="43825,0"/>
        <filter val="440,0"/>
        <filter val="4522,0"/>
        <filter val="480,0"/>
        <filter val="500,0"/>
        <filter val="5013,0"/>
        <filter val="5027,4"/>
        <filter val="5172,0"/>
        <filter val="5250,0"/>
        <filter val="546,0"/>
        <filter val="54968,7"/>
        <filter val="557,0"/>
        <filter val="577,0"/>
        <filter val="5850,0"/>
        <filter val="5873,0"/>
        <filter val="5910,0"/>
        <filter val="600,0"/>
        <filter val="60529,2"/>
        <filter val="6390,0"/>
        <filter val="6478,0"/>
        <filter val="6500,0"/>
        <filter val="6678,0"/>
        <filter val="680,0"/>
        <filter val="6800,0"/>
        <filter val="6813,0"/>
        <filter val="6850,0"/>
        <filter val="7244,0"/>
        <filter val="730,0"/>
        <filter val="7300,0"/>
        <filter val="7359,0"/>
        <filter val="7427,0"/>
        <filter val="76,5"/>
        <filter val="7664,3"/>
        <filter val="79512,7"/>
        <filter val="8220,0"/>
        <filter val="8442,0"/>
        <filter val="8688,9"/>
        <filter val="8842,0"/>
        <filter val="8900,0"/>
        <filter val="9481,2"/>
        <filter val="97993,8"/>
        <filter val="9921,2"/>
      </filters>
    </filterColumn>
  </autoFilter>
  <mergeCells count="2">
    <mergeCell ref="A5:G5"/>
    <mergeCell ref="A6:G6"/>
  </mergeCells>
  <pageMargins left="0.70866141732283472" right="0.15748031496062992" top="0.43307086614173229" bottom="0.23622047244094491" header="0.15748031496062992" footer="0.15748031496062992"/>
  <pageSetup paperSize="9" scale="97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28"/>
  <sheetViews>
    <sheetView topLeftCell="A4" workbookViewId="0">
      <selection activeCell="K7" sqref="K7"/>
    </sheetView>
  </sheetViews>
  <sheetFormatPr defaultColWidth="9.140625" defaultRowHeight="15" x14ac:dyDescent="0.25"/>
  <cols>
    <col min="1" max="1" width="55.7109375" style="97" customWidth="1"/>
    <col min="2" max="2" width="4.5703125" style="70" customWidth="1"/>
    <col min="3" max="3" width="4" style="97" customWidth="1"/>
    <col min="4" max="4" width="4.140625" style="97" customWidth="1"/>
    <col min="5" max="5" width="10" style="97" customWidth="1"/>
    <col min="6" max="6" width="5.28515625" style="97" customWidth="1"/>
    <col min="7" max="7" width="10.28515625" style="69" customWidth="1"/>
    <col min="8" max="8" width="11.140625" style="97" customWidth="1"/>
    <col min="9" max="16384" width="9.140625" style="97"/>
  </cols>
  <sheetData>
    <row r="1" spans="1:8" x14ac:dyDescent="0.25">
      <c r="H1" s="46" t="s">
        <v>217</v>
      </c>
    </row>
    <row r="2" spans="1:8" x14ac:dyDescent="0.25">
      <c r="H2" s="91" t="s">
        <v>77</v>
      </c>
    </row>
    <row r="3" spans="1:8" x14ac:dyDescent="0.25">
      <c r="H3" s="91" t="s">
        <v>78</v>
      </c>
    </row>
    <row r="4" spans="1:8" x14ac:dyDescent="0.25">
      <c r="H4" s="91" t="s">
        <v>422</v>
      </c>
    </row>
    <row r="5" spans="1:8" ht="15.75" x14ac:dyDescent="0.25">
      <c r="A5" s="383" t="s">
        <v>79</v>
      </c>
      <c r="B5" s="383"/>
      <c r="C5" s="383"/>
      <c r="D5" s="383"/>
      <c r="E5" s="383"/>
      <c r="F5" s="383"/>
      <c r="G5" s="383"/>
    </row>
    <row r="6" spans="1:8" ht="31.5" customHeight="1" x14ac:dyDescent="0.25">
      <c r="A6" s="384" t="s">
        <v>413</v>
      </c>
      <c r="B6" s="384"/>
      <c r="C6" s="384"/>
      <c r="D6" s="384"/>
      <c r="E6" s="384"/>
      <c r="F6" s="384"/>
      <c r="G6" s="384"/>
      <c r="H6" s="384"/>
    </row>
    <row r="7" spans="1:8" ht="17.25" customHeight="1" x14ac:dyDescent="0.25">
      <c r="A7" s="42" t="s">
        <v>0</v>
      </c>
      <c r="B7" s="71" t="s">
        <v>82</v>
      </c>
      <c r="C7" s="72" t="s">
        <v>1</v>
      </c>
      <c r="D7" s="72" t="s">
        <v>2</v>
      </c>
      <c r="E7" s="72" t="s">
        <v>3</v>
      </c>
      <c r="F7" s="72" t="s">
        <v>4</v>
      </c>
      <c r="G7" s="42">
        <v>2027</v>
      </c>
      <c r="H7" s="42">
        <v>2028</v>
      </c>
    </row>
    <row r="8" spans="1:8" ht="16.5" customHeight="1" thickBot="1" x14ac:dyDescent="0.3">
      <c r="A8" s="73">
        <v>1</v>
      </c>
      <c r="B8" s="74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7</v>
      </c>
    </row>
    <row r="9" spans="1:8" ht="15.75" thickBot="1" x14ac:dyDescent="0.3">
      <c r="A9" s="76" t="s">
        <v>81</v>
      </c>
      <c r="B9" s="77" t="s">
        <v>83</v>
      </c>
      <c r="C9" s="43" t="s">
        <v>74</v>
      </c>
      <c r="D9" s="43" t="s">
        <v>74</v>
      </c>
      <c r="E9" s="43" t="s">
        <v>183</v>
      </c>
      <c r="F9" s="43" t="s">
        <v>75</v>
      </c>
      <c r="G9" s="128">
        <f>G10+G33+G48+G56+G68+G79+G84+G42+G66</f>
        <v>79291.837999999989</v>
      </c>
      <c r="H9" s="128">
        <f>H10+H33+H48+H56+H68+H79+H84+H42+H66</f>
        <v>79019.038</v>
      </c>
    </row>
    <row r="10" spans="1:8" ht="15.75" thickBot="1" x14ac:dyDescent="0.3">
      <c r="A10" s="29" t="s">
        <v>8</v>
      </c>
      <c r="B10" s="79" t="s">
        <v>83</v>
      </c>
      <c r="C10" s="1">
        <v>1</v>
      </c>
      <c r="D10" s="1">
        <v>0</v>
      </c>
      <c r="E10" s="43" t="s">
        <v>183</v>
      </c>
      <c r="F10" s="3">
        <v>0</v>
      </c>
      <c r="G10" s="107">
        <f>G11+G14+G22+G24+G27+G30</f>
        <v>19030.099999999999</v>
      </c>
      <c r="H10" s="107">
        <f>H11+H14+H22+H24+H27+H30</f>
        <v>18757.3</v>
      </c>
    </row>
    <row r="11" spans="1:8" ht="25.5" thickBot="1" x14ac:dyDescent="0.3">
      <c r="A11" s="49" t="s">
        <v>9</v>
      </c>
      <c r="B11" s="79" t="s">
        <v>83</v>
      </c>
      <c r="C11" s="50">
        <v>1</v>
      </c>
      <c r="D11" s="50">
        <v>2</v>
      </c>
      <c r="E11" s="43" t="s">
        <v>183</v>
      </c>
      <c r="F11" s="51">
        <v>0</v>
      </c>
      <c r="G11" s="108">
        <f>SUM(G12:G13)</f>
        <v>2590</v>
      </c>
      <c r="H11" s="108">
        <f>SUM(H12:H13)</f>
        <v>2390</v>
      </c>
    </row>
    <row r="12" spans="1:8" x14ac:dyDescent="0.25">
      <c r="A12" s="30" t="s">
        <v>10</v>
      </c>
      <c r="B12" s="80" t="s">
        <v>83</v>
      </c>
      <c r="C12" s="4">
        <v>1</v>
      </c>
      <c r="D12" s="4">
        <v>2</v>
      </c>
      <c r="E12" s="5" t="s">
        <v>187</v>
      </c>
      <c r="F12" s="6">
        <v>100</v>
      </c>
      <c r="G12" s="109">
        <f>пр4!F12</f>
        <v>2390</v>
      </c>
      <c r="H12" s="109">
        <f>пр4!G12</f>
        <v>2390</v>
      </c>
    </row>
    <row r="13" spans="1:8" ht="15.75" thickBot="1" x14ac:dyDescent="0.3">
      <c r="A13" s="30" t="s">
        <v>11</v>
      </c>
      <c r="B13" s="80" t="s">
        <v>83</v>
      </c>
      <c r="C13" s="4">
        <v>1</v>
      </c>
      <c r="D13" s="4">
        <v>2</v>
      </c>
      <c r="E13" s="5" t="s">
        <v>188</v>
      </c>
      <c r="F13" s="6">
        <v>200</v>
      </c>
      <c r="G13" s="109">
        <f>пр4!F13-G133</f>
        <v>200</v>
      </c>
      <c r="H13" s="109">
        <f>пр3!G13-H133</f>
        <v>0</v>
      </c>
    </row>
    <row r="14" spans="1:8" ht="25.5" thickBot="1" x14ac:dyDescent="0.3">
      <c r="A14" s="31" t="s">
        <v>14</v>
      </c>
      <c r="B14" s="82" t="s">
        <v>83</v>
      </c>
      <c r="C14" s="7">
        <v>1</v>
      </c>
      <c r="D14" s="8">
        <v>4</v>
      </c>
      <c r="E14" s="43" t="s">
        <v>183</v>
      </c>
      <c r="F14" s="10">
        <v>0</v>
      </c>
      <c r="G14" s="111">
        <f>SUM(G15:G21)</f>
        <v>16154</v>
      </c>
      <c r="H14" s="111">
        <f>SUM(H15:H21)</f>
        <v>16154</v>
      </c>
    </row>
    <row r="15" spans="1:8" x14ac:dyDescent="0.25">
      <c r="A15" s="30" t="s">
        <v>11</v>
      </c>
      <c r="B15" s="80" t="s">
        <v>83</v>
      </c>
      <c r="C15" s="4">
        <v>1</v>
      </c>
      <c r="D15" s="4">
        <v>4</v>
      </c>
      <c r="E15" s="5" t="s">
        <v>188</v>
      </c>
      <c r="F15" s="6">
        <v>100</v>
      </c>
      <c r="G15" s="109">
        <f>пр4!F19</f>
        <v>14500</v>
      </c>
      <c r="H15" s="109">
        <f>пр4!G19</f>
        <v>14500</v>
      </c>
    </row>
    <row r="16" spans="1:8" x14ac:dyDescent="0.25">
      <c r="A16" s="30" t="s">
        <v>11</v>
      </c>
      <c r="B16" s="80" t="s">
        <v>83</v>
      </c>
      <c r="C16" s="4">
        <v>1</v>
      </c>
      <c r="D16" s="4">
        <v>4</v>
      </c>
      <c r="E16" s="5" t="s">
        <v>188</v>
      </c>
      <c r="F16" s="6">
        <v>200</v>
      </c>
      <c r="G16" s="109">
        <f>пр4!F20</f>
        <v>500</v>
      </c>
      <c r="H16" s="109">
        <f>пр4!G20</f>
        <v>500</v>
      </c>
    </row>
    <row r="17" spans="1:8" hidden="1" x14ac:dyDescent="0.25">
      <c r="A17" s="30" t="s">
        <v>11</v>
      </c>
      <c r="B17" s="80" t="s">
        <v>83</v>
      </c>
      <c r="C17" s="4">
        <v>1</v>
      </c>
      <c r="D17" s="4">
        <v>4</v>
      </c>
      <c r="E17" s="5" t="s">
        <v>188</v>
      </c>
      <c r="F17" s="6">
        <v>800</v>
      </c>
      <c r="G17" s="109">
        <f>пр4!F21</f>
        <v>0</v>
      </c>
      <c r="H17" s="109">
        <f>пр4!G21</f>
        <v>0</v>
      </c>
    </row>
    <row r="18" spans="1:8" x14ac:dyDescent="0.25">
      <c r="A18" s="30" t="s">
        <v>20</v>
      </c>
      <c r="B18" s="80" t="s">
        <v>83</v>
      </c>
      <c r="C18" s="4">
        <v>1</v>
      </c>
      <c r="D18" s="4">
        <v>4</v>
      </c>
      <c r="E18" s="5">
        <v>9980077720</v>
      </c>
      <c r="F18" s="6">
        <v>100</v>
      </c>
      <c r="G18" s="109">
        <f>пр4!F22</f>
        <v>557</v>
      </c>
      <c r="H18" s="109">
        <f>пр4!G22</f>
        <v>557</v>
      </c>
    </row>
    <row r="19" spans="1:8" x14ac:dyDescent="0.25">
      <c r="A19" s="30" t="s">
        <v>20</v>
      </c>
      <c r="B19" s="80" t="s">
        <v>83</v>
      </c>
      <c r="C19" s="4">
        <v>1</v>
      </c>
      <c r="D19" s="4">
        <v>4</v>
      </c>
      <c r="E19" s="5">
        <v>9980077720</v>
      </c>
      <c r="F19" s="6">
        <v>200</v>
      </c>
      <c r="G19" s="109">
        <f>пр4!F23</f>
        <v>20</v>
      </c>
      <c r="H19" s="109">
        <f>пр4!G23</f>
        <v>20</v>
      </c>
    </row>
    <row r="20" spans="1:8" ht="24.75" x14ac:dyDescent="0.25">
      <c r="A20" s="30" t="s">
        <v>22</v>
      </c>
      <c r="B20" s="80" t="s">
        <v>83</v>
      </c>
      <c r="C20" s="4">
        <v>1</v>
      </c>
      <c r="D20" s="4">
        <v>4</v>
      </c>
      <c r="E20" s="5">
        <v>9980077710</v>
      </c>
      <c r="F20" s="6">
        <v>100</v>
      </c>
      <c r="G20" s="109">
        <f>пр4!F24</f>
        <v>557</v>
      </c>
      <c r="H20" s="109">
        <f>пр4!G24</f>
        <v>557</v>
      </c>
    </row>
    <row r="21" spans="1:8" ht="25.5" thickBot="1" x14ac:dyDescent="0.3">
      <c r="A21" s="30" t="s">
        <v>22</v>
      </c>
      <c r="B21" s="80" t="s">
        <v>83</v>
      </c>
      <c r="C21" s="4">
        <v>1</v>
      </c>
      <c r="D21" s="4">
        <v>4</v>
      </c>
      <c r="E21" s="5">
        <v>9980077710</v>
      </c>
      <c r="F21" s="6">
        <v>200</v>
      </c>
      <c r="G21" s="109">
        <f>пр4!F25</f>
        <v>20</v>
      </c>
      <c r="H21" s="109">
        <f>пр4!G25</f>
        <v>20</v>
      </c>
    </row>
    <row r="22" spans="1:8" ht="15.75" thickBot="1" x14ac:dyDescent="0.3">
      <c r="A22" s="32" t="s">
        <v>181</v>
      </c>
      <c r="B22" s="79" t="s">
        <v>83</v>
      </c>
      <c r="C22" s="11">
        <v>1</v>
      </c>
      <c r="D22" s="163">
        <v>5</v>
      </c>
      <c r="E22" s="43" t="s">
        <v>183</v>
      </c>
      <c r="F22" s="164">
        <v>0</v>
      </c>
      <c r="G22" s="111">
        <f>G23</f>
        <v>76.5</v>
      </c>
      <c r="H22" s="111">
        <f>H23</f>
        <v>3.7</v>
      </c>
    </row>
    <row r="23" spans="1:8" ht="25.5" thickBot="1" x14ac:dyDescent="0.3">
      <c r="A23" s="30" t="s">
        <v>182</v>
      </c>
      <c r="B23" s="80" t="s">
        <v>83</v>
      </c>
      <c r="C23" s="4">
        <v>1</v>
      </c>
      <c r="D23" s="52">
        <v>5</v>
      </c>
      <c r="E23" s="5">
        <v>9980051200</v>
      </c>
      <c r="F23" s="54">
        <v>200</v>
      </c>
      <c r="G23" s="162">
        <f>пр4!F27</f>
        <v>76.5</v>
      </c>
      <c r="H23" s="162">
        <f>пр4!G27</f>
        <v>3.7</v>
      </c>
    </row>
    <row r="24" spans="1:8" ht="15.75" hidden="1" thickBot="1" x14ac:dyDescent="0.3">
      <c r="A24" s="31" t="s">
        <v>143</v>
      </c>
      <c r="B24" s="82" t="s">
        <v>83</v>
      </c>
      <c r="C24" s="7">
        <v>1</v>
      </c>
      <c r="D24" s="8">
        <v>7</v>
      </c>
      <c r="E24" s="170" t="s">
        <v>183</v>
      </c>
      <c r="F24" s="10">
        <v>0</v>
      </c>
      <c r="G24" s="110">
        <f>SUM(G25:G26)</f>
        <v>0</v>
      </c>
      <c r="H24" s="110">
        <f>SUM(H25:H26)</f>
        <v>0</v>
      </c>
    </row>
    <row r="25" spans="1:8" ht="25.5" hidden="1" thickBot="1" x14ac:dyDescent="0.3">
      <c r="A25" s="30" t="s">
        <v>144</v>
      </c>
      <c r="B25" s="80" t="s">
        <v>83</v>
      </c>
      <c r="C25" s="4">
        <v>1</v>
      </c>
      <c r="D25" s="4">
        <v>7</v>
      </c>
      <c r="E25" s="5">
        <v>9940020020</v>
      </c>
      <c r="F25" s="6">
        <v>200</v>
      </c>
      <c r="G25" s="109">
        <v>0</v>
      </c>
      <c r="H25" s="109">
        <v>0</v>
      </c>
    </row>
    <row r="26" spans="1:8" ht="15.75" hidden="1" thickBot="1" x14ac:dyDescent="0.3">
      <c r="A26" s="30" t="s">
        <v>145</v>
      </c>
      <c r="B26" s="80" t="s">
        <v>83</v>
      </c>
      <c r="C26" s="4">
        <v>1</v>
      </c>
      <c r="D26" s="52">
        <v>7</v>
      </c>
      <c r="E26" s="53">
        <v>9940020010</v>
      </c>
      <c r="F26" s="6">
        <v>200</v>
      </c>
      <c r="G26" s="109">
        <v>0</v>
      </c>
      <c r="H26" s="109">
        <v>0</v>
      </c>
    </row>
    <row r="27" spans="1:8" ht="15.75" hidden="1" thickBot="1" x14ac:dyDescent="0.3">
      <c r="A27" s="32" t="s">
        <v>17</v>
      </c>
      <c r="B27" s="79" t="s">
        <v>83</v>
      </c>
      <c r="C27" s="11">
        <v>1</v>
      </c>
      <c r="D27" s="11">
        <v>11</v>
      </c>
      <c r="E27" s="43" t="s">
        <v>183</v>
      </c>
      <c r="F27" s="12">
        <v>0</v>
      </c>
      <c r="G27" s="113">
        <f>G28+G29</f>
        <v>0</v>
      </c>
      <c r="H27" s="113">
        <f>H28+H29</f>
        <v>0</v>
      </c>
    </row>
    <row r="28" spans="1:8" ht="15.75" hidden="1" thickBot="1" x14ac:dyDescent="0.3">
      <c r="A28" s="30" t="s">
        <v>390</v>
      </c>
      <c r="B28" s="80" t="s">
        <v>83</v>
      </c>
      <c r="C28" s="4">
        <v>1</v>
      </c>
      <c r="D28" s="4">
        <v>11</v>
      </c>
      <c r="E28" s="5" t="s">
        <v>191</v>
      </c>
      <c r="F28" s="6">
        <v>870</v>
      </c>
      <c r="G28" s="109">
        <v>0</v>
      </c>
      <c r="H28" s="109">
        <v>0</v>
      </c>
    </row>
    <row r="29" spans="1:8" ht="15.75" hidden="1" thickBot="1" x14ac:dyDescent="0.3">
      <c r="A29" s="36" t="s">
        <v>179</v>
      </c>
      <c r="B29" s="80" t="s">
        <v>83</v>
      </c>
      <c r="C29" s="4">
        <v>1</v>
      </c>
      <c r="D29" s="4">
        <v>11</v>
      </c>
      <c r="E29" s="5" t="s">
        <v>190</v>
      </c>
      <c r="F29" s="6">
        <v>870</v>
      </c>
      <c r="G29" s="109">
        <v>0</v>
      </c>
      <c r="H29" s="109">
        <v>0</v>
      </c>
    </row>
    <row r="30" spans="1:8" ht="15.75" thickBot="1" x14ac:dyDescent="0.3">
      <c r="A30" s="32" t="s">
        <v>19</v>
      </c>
      <c r="B30" s="80" t="s">
        <v>83</v>
      </c>
      <c r="C30" s="11">
        <v>1</v>
      </c>
      <c r="D30" s="11">
        <v>13</v>
      </c>
      <c r="E30" s="43" t="s">
        <v>183</v>
      </c>
      <c r="F30" s="12">
        <v>0</v>
      </c>
      <c r="G30" s="112">
        <f>SUM(G31:G32)</f>
        <v>209.6</v>
      </c>
      <c r="H30" s="112">
        <f>SUM(H31:H32)</f>
        <v>209.6</v>
      </c>
    </row>
    <row r="31" spans="1:8" ht="15.75" thickBot="1" x14ac:dyDescent="0.3">
      <c r="A31" s="30" t="s">
        <v>122</v>
      </c>
      <c r="B31" s="79" t="s">
        <v>83</v>
      </c>
      <c r="C31" s="4">
        <v>1</v>
      </c>
      <c r="D31" s="4">
        <v>13</v>
      </c>
      <c r="E31" s="14">
        <v>9980077730</v>
      </c>
      <c r="F31" s="6">
        <v>200</v>
      </c>
      <c r="G31" s="109">
        <f>пр4!F42</f>
        <v>209.6</v>
      </c>
      <c r="H31" s="109">
        <f>пр4!G42</f>
        <v>209.6</v>
      </c>
    </row>
    <row r="32" spans="1:8" ht="15.75" hidden="1" thickBot="1" x14ac:dyDescent="0.3">
      <c r="A32" s="160" t="s">
        <v>268</v>
      </c>
      <c r="B32" s="80" t="s">
        <v>83</v>
      </c>
      <c r="C32" s="56">
        <v>1</v>
      </c>
      <c r="D32" s="56">
        <v>13</v>
      </c>
      <c r="E32" s="57">
        <v>1590254690</v>
      </c>
      <c r="F32" s="58">
        <v>200</v>
      </c>
      <c r="G32" s="255"/>
      <c r="H32" s="255"/>
    </row>
    <row r="33" spans="1:8" ht="15.75" hidden="1" thickBot="1" x14ac:dyDescent="0.3">
      <c r="A33" s="29" t="s">
        <v>24</v>
      </c>
      <c r="B33" s="79" t="s">
        <v>83</v>
      </c>
      <c r="C33" s="1">
        <v>3</v>
      </c>
      <c r="D33" s="1">
        <v>0</v>
      </c>
      <c r="E33" s="43" t="s">
        <v>183</v>
      </c>
      <c r="F33" s="3">
        <v>0</v>
      </c>
      <c r="G33" s="107">
        <f>G37+G34+G40</f>
        <v>0</v>
      </c>
      <c r="H33" s="107">
        <f>H37+H34+H40</f>
        <v>0</v>
      </c>
    </row>
    <row r="34" spans="1:8" ht="15.75" hidden="1" thickBot="1" x14ac:dyDescent="0.3">
      <c r="A34" s="31" t="s">
        <v>174</v>
      </c>
      <c r="B34" s="79" t="s">
        <v>83</v>
      </c>
      <c r="C34" s="7">
        <v>3</v>
      </c>
      <c r="D34" s="8">
        <v>4</v>
      </c>
      <c r="E34" s="43" t="s">
        <v>183</v>
      </c>
      <c r="F34" s="10">
        <v>0</v>
      </c>
      <c r="G34" s="111">
        <f>SUM(G35:G36)</f>
        <v>0</v>
      </c>
      <c r="H34" s="111">
        <f>SUM(H35:H36)</f>
        <v>0</v>
      </c>
    </row>
    <row r="35" spans="1:8" ht="25.5" hidden="1" thickBot="1" x14ac:dyDescent="0.3">
      <c r="A35" s="33" t="s">
        <v>23</v>
      </c>
      <c r="B35" s="80" t="s">
        <v>83</v>
      </c>
      <c r="C35" s="16">
        <v>3</v>
      </c>
      <c r="D35" s="17">
        <v>4</v>
      </c>
      <c r="E35" s="14">
        <v>9980059300</v>
      </c>
      <c r="F35" s="18">
        <v>100</v>
      </c>
      <c r="G35" s="109">
        <v>0</v>
      </c>
      <c r="H35" s="109">
        <v>0</v>
      </c>
    </row>
    <row r="36" spans="1:8" ht="25.5" hidden="1" thickBot="1" x14ac:dyDescent="0.3">
      <c r="A36" s="33" t="s">
        <v>23</v>
      </c>
      <c r="B36" s="80" t="s">
        <v>83</v>
      </c>
      <c r="C36" s="24">
        <v>3</v>
      </c>
      <c r="D36" s="25">
        <v>4</v>
      </c>
      <c r="E36" s="14">
        <v>9980059300</v>
      </c>
      <c r="F36" s="68">
        <v>200</v>
      </c>
      <c r="G36" s="109">
        <v>0</v>
      </c>
      <c r="H36" s="109">
        <v>0</v>
      </c>
    </row>
    <row r="37" spans="1:8" ht="25.5" hidden="1" thickBot="1" x14ac:dyDescent="0.3">
      <c r="A37" s="39" t="s">
        <v>25</v>
      </c>
      <c r="B37" s="80" t="s">
        <v>83</v>
      </c>
      <c r="C37" s="23">
        <v>3</v>
      </c>
      <c r="D37" s="59">
        <v>9</v>
      </c>
      <c r="E37" s="43" t="s">
        <v>183</v>
      </c>
      <c r="F37" s="60">
        <v>0</v>
      </c>
      <c r="G37" s="111">
        <f>SUM(G38:G39)</f>
        <v>0</v>
      </c>
      <c r="H37" s="111">
        <f>SUM(H38:H39)</f>
        <v>0</v>
      </c>
    </row>
    <row r="38" spans="1:8" ht="15.75" hidden="1" thickBot="1" x14ac:dyDescent="0.3">
      <c r="A38" s="148" t="s">
        <v>26</v>
      </c>
      <c r="B38" s="80" t="s">
        <v>83</v>
      </c>
      <c r="C38" s="24">
        <v>3</v>
      </c>
      <c r="D38" s="25">
        <v>9</v>
      </c>
      <c r="E38" s="5">
        <v>9940020990</v>
      </c>
      <c r="F38" s="68">
        <v>100</v>
      </c>
      <c r="G38" s="109">
        <v>0</v>
      </c>
      <c r="H38" s="109">
        <v>0</v>
      </c>
    </row>
    <row r="39" spans="1:8" ht="15.75" hidden="1" thickBot="1" x14ac:dyDescent="0.3">
      <c r="A39" s="148" t="s">
        <v>26</v>
      </c>
      <c r="B39" s="80" t="s">
        <v>83</v>
      </c>
      <c r="C39" s="24">
        <v>3</v>
      </c>
      <c r="D39" s="25">
        <v>9</v>
      </c>
      <c r="E39" s="5">
        <v>9940020990</v>
      </c>
      <c r="F39" s="68">
        <v>300</v>
      </c>
      <c r="G39" s="109"/>
      <c r="H39" s="109"/>
    </row>
    <row r="40" spans="1:8" ht="25.5" hidden="1" thickBot="1" x14ac:dyDescent="0.3">
      <c r="A40" s="161" t="s">
        <v>178</v>
      </c>
      <c r="B40" s="79" t="s">
        <v>83</v>
      </c>
      <c r="C40" s="102" t="s">
        <v>112</v>
      </c>
      <c r="D40" s="102">
        <v>14</v>
      </c>
      <c r="E40" s="43" t="s">
        <v>183</v>
      </c>
      <c r="F40" s="12">
        <v>0</v>
      </c>
      <c r="G40" s="113">
        <f>G41</f>
        <v>0</v>
      </c>
      <c r="H40" s="113">
        <f>H41</f>
        <v>0</v>
      </c>
    </row>
    <row r="41" spans="1:8" ht="15.75" hidden="1" thickBot="1" x14ac:dyDescent="0.3">
      <c r="A41" s="160" t="s">
        <v>216</v>
      </c>
      <c r="B41" s="80" t="s">
        <v>83</v>
      </c>
      <c r="C41" s="103" t="s">
        <v>112</v>
      </c>
      <c r="D41" s="103">
        <v>14</v>
      </c>
      <c r="E41" s="165" t="s">
        <v>323</v>
      </c>
      <c r="F41" s="6">
        <v>240</v>
      </c>
      <c r="G41" s="159">
        <f>пр4!F57</f>
        <v>0</v>
      </c>
      <c r="H41" s="159">
        <f>пр4!G57</f>
        <v>0</v>
      </c>
    </row>
    <row r="42" spans="1:8" ht="15.75" thickBot="1" x14ac:dyDescent="0.3">
      <c r="A42" s="29" t="s">
        <v>27</v>
      </c>
      <c r="B42" s="1" t="s">
        <v>83</v>
      </c>
      <c r="C42" s="1">
        <v>4</v>
      </c>
      <c r="D42" s="1">
        <v>0</v>
      </c>
      <c r="E42" s="43" t="s">
        <v>183</v>
      </c>
      <c r="F42" s="3">
        <v>0</v>
      </c>
      <c r="G42" s="107">
        <f>G43+G46</f>
        <v>24777.152999999998</v>
      </c>
      <c r="H42" s="107">
        <f>H43+H46</f>
        <v>24777.152999999998</v>
      </c>
    </row>
    <row r="43" spans="1:8" ht="15.75" thickBot="1" x14ac:dyDescent="0.3">
      <c r="A43" s="152" t="s">
        <v>171</v>
      </c>
      <c r="B43" s="80" t="s">
        <v>83</v>
      </c>
      <c r="C43" s="11">
        <v>4</v>
      </c>
      <c r="D43" s="11">
        <v>9</v>
      </c>
      <c r="E43" s="43" t="s">
        <v>183</v>
      </c>
      <c r="F43" s="12">
        <v>0</v>
      </c>
      <c r="G43" s="112">
        <f>G45+G44</f>
        <v>24777.152999999998</v>
      </c>
      <c r="H43" s="112">
        <f>H45+H44</f>
        <v>24777.152999999998</v>
      </c>
    </row>
    <row r="44" spans="1:8" x14ac:dyDescent="0.25">
      <c r="A44" s="151" t="s">
        <v>392</v>
      </c>
      <c r="B44" s="80" t="s">
        <v>83</v>
      </c>
      <c r="C44" s="4">
        <v>4</v>
      </c>
      <c r="D44" s="4">
        <v>9</v>
      </c>
      <c r="E44" s="5">
        <v>1530020760</v>
      </c>
      <c r="F44" s="6">
        <v>200</v>
      </c>
      <c r="G44" s="143">
        <f>пр4!F64</f>
        <v>15620.753000000001</v>
      </c>
      <c r="H44" s="143">
        <f>пр4!G64</f>
        <v>15620.753000000001</v>
      </c>
    </row>
    <row r="45" spans="1:8" x14ac:dyDescent="0.25">
      <c r="A45" s="151" t="s">
        <v>172</v>
      </c>
      <c r="B45" s="80" t="s">
        <v>83</v>
      </c>
      <c r="C45" s="4">
        <v>4</v>
      </c>
      <c r="D45" s="4">
        <v>9</v>
      </c>
      <c r="E45" s="5" t="s">
        <v>192</v>
      </c>
      <c r="F45" s="6">
        <v>200</v>
      </c>
      <c r="G45" s="109">
        <f>пр4!F65</f>
        <v>9156.4</v>
      </c>
      <c r="H45" s="109">
        <f>пр4!G65</f>
        <v>9156.4</v>
      </c>
    </row>
    <row r="46" spans="1:8" ht="15.75" hidden="1" thickBot="1" x14ac:dyDescent="0.3">
      <c r="A46" s="152" t="s">
        <v>186</v>
      </c>
      <c r="B46" s="79" t="s">
        <v>83</v>
      </c>
      <c r="C46" s="11">
        <v>4</v>
      </c>
      <c r="D46" s="11">
        <v>12</v>
      </c>
      <c r="E46" s="43" t="s">
        <v>183</v>
      </c>
      <c r="F46" s="12">
        <v>0</v>
      </c>
      <c r="G46" s="172">
        <f>G47</f>
        <v>0</v>
      </c>
      <c r="H46" s="172">
        <f>H47</f>
        <v>0</v>
      </c>
    </row>
    <row r="47" spans="1:8" hidden="1" x14ac:dyDescent="0.25">
      <c r="A47" s="151" t="s">
        <v>186</v>
      </c>
      <c r="B47" s="80" t="s">
        <v>83</v>
      </c>
      <c r="C47" s="4">
        <v>4</v>
      </c>
      <c r="D47" s="4">
        <v>12</v>
      </c>
      <c r="E47" s="5">
        <v>9992649900</v>
      </c>
      <c r="F47" s="6">
        <v>200</v>
      </c>
      <c r="G47" s="246"/>
      <c r="H47" s="246"/>
    </row>
    <row r="48" spans="1:8" ht="15.75" thickBot="1" x14ac:dyDescent="0.3">
      <c r="A48" s="149" t="s">
        <v>29</v>
      </c>
      <c r="B48" s="149" t="s">
        <v>83</v>
      </c>
      <c r="C48" s="149">
        <v>5</v>
      </c>
      <c r="D48" s="149">
        <v>0</v>
      </c>
      <c r="E48" s="170" t="s">
        <v>183</v>
      </c>
      <c r="F48" s="150">
        <v>0</v>
      </c>
      <c r="G48" s="171">
        <f>G49+G51+G54</f>
        <v>2840.1849999999999</v>
      </c>
      <c r="H48" s="171">
        <f>H49+H51+H54</f>
        <v>2840.1849999999999</v>
      </c>
    </row>
    <row r="49" spans="1:8" ht="15.75" hidden="1" thickBot="1" x14ac:dyDescent="0.3">
      <c r="A49" s="32" t="s">
        <v>32</v>
      </c>
      <c r="B49" s="82" t="s">
        <v>83</v>
      </c>
      <c r="C49" s="11">
        <v>5</v>
      </c>
      <c r="D49" s="11">
        <v>2</v>
      </c>
      <c r="E49" s="43" t="s">
        <v>183</v>
      </c>
      <c r="F49" s="12">
        <v>0</v>
      </c>
      <c r="G49" s="112">
        <f>G50</f>
        <v>0</v>
      </c>
      <c r="H49" s="112">
        <f>H50</f>
        <v>0</v>
      </c>
    </row>
    <row r="50" spans="1:8" ht="15.75" hidden="1" thickBot="1" x14ac:dyDescent="0.3">
      <c r="A50" s="30" t="s">
        <v>33</v>
      </c>
      <c r="B50" s="83" t="s">
        <v>83</v>
      </c>
      <c r="C50" s="4">
        <v>5</v>
      </c>
      <c r="D50" s="4">
        <v>2</v>
      </c>
      <c r="E50" s="5">
        <v>9940023510</v>
      </c>
      <c r="F50" s="6">
        <v>200</v>
      </c>
      <c r="G50" s="109">
        <f>пр4!F72</f>
        <v>0</v>
      </c>
      <c r="H50" s="109">
        <f>пр4!G72</f>
        <v>0</v>
      </c>
    </row>
    <row r="51" spans="1:8" ht="15.75" thickBot="1" x14ac:dyDescent="0.3">
      <c r="A51" s="32" t="s">
        <v>34</v>
      </c>
      <c r="B51" s="82" t="s">
        <v>83</v>
      </c>
      <c r="C51" s="11">
        <v>5</v>
      </c>
      <c r="D51" s="11">
        <v>3</v>
      </c>
      <c r="E51" s="43" t="s">
        <v>183</v>
      </c>
      <c r="F51" s="12">
        <v>0</v>
      </c>
      <c r="G51" s="112">
        <f>G52+G53</f>
        <v>2840.1849999999999</v>
      </c>
      <c r="H51" s="112">
        <f>H52+H53</f>
        <v>2840.1849999999999</v>
      </c>
    </row>
    <row r="52" spans="1:8" hidden="1" x14ac:dyDescent="0.25">
      <c r="A52" s="33" t="s">
        <v>35</v>
      </c>
      <c r="B52" s="80" t="s">
        <v>83</v>
      </c>
      <c r="C52" s="4">
        <v>5</v>
      </c>
      <c r="D52" s="4">
        <v>3</v>
      </c>
      <c r="E52" s="5" t="s">
        <v>192</v>
      </c>
      <c r="F52" s="6">
        <v>400</v>
      </c>
      <c r="G52" s="109">
        <v>0</v>
      </c>
      <c r="H52" s="109">
        <v>0</v>
      </c>
    </row>
    <row r="53" spans="1:8" ht="15.75" thickBot="1" x14ac:dyDescent="0.3">
      <c r="A53" s="33" t="s">
        <v>31</v>
      </c>
      <c r="B53" s="80" t="s">
        <v>83</v>
      </c>
      <c r="C53" s="4">
        <v>5</v>
      </c>
      <c r="D53" s="4">
        <v>3</v>
      </c>
      <c r="E53" s="5" t="s">
        <v>296</v>
      </c>
      <c r="F53" s="6">
        <v>400</v>
      </c>
      <c r="G53" s="109">
        <f>пр4!F76</f>
        <v>2840.1849999999999</v>
      </c>
      <c r="H53" s="109">
        <f>пр4!G76</f>
        <v>2840.1849999999999</v>
      </c>
    </row>
    <row r="54" spans="1:8" ht="15.75" hidden="1" thickBot="1" x14ac:dyDescent="0.3">
      <c r="A54" s="32" t="s">
        <v>36</v>
      </c>
      <c r="B54" s="82" t="s">
        <v>83</v>
      </c>
      <c r="C54" s="11">
        <v>5</v>
      </c>
      <c r="D54" s="11">
        <v>5</v>
      </c>
      <c r="E54" s="43" t="s">
        <v>183</v>
      </c>
      <c r="F54" s="12">
        <v>0</v>
      </c>
      <c r="G54" s="141">
        <f>G55</f>
        <v>0</v>
      </c>
      <c r="H54" s="141">
        <f>H55</f>
        <v>0</v>
      </c>
    </row>
    <row r="55" spans="1:8" ht="15.75" hidden="1" thickBot="1" x14ac:dyDescent="0.3">
      <c r="A55" s="30" t="s">
        <v>37</v>
      </c>
      <c r="B55" s="80" t="s">
        <v>83</v>
      </c>
      <c r="C55" s="4">
        <v>5</v>
      </c>
      <c r="D55" s="4">
        <v>5</v>
      </c>
      <c r="E55" s="5">
        <v>9990029900</v>
      </c>
      <c r="F55" s="6">
        <v>600</v>
      </c>
      <c r="G55" s="109">
        <f>[2]пр3!F83</f>
        <v>0</v>
      </c>
      <c r="H55" s="109">
        <v>0</v>
      </c>
    </row>
    <row r="56" spans="1:8" ht="15.75" thickBot="1" x14ac:dyDescent="0.3">
      <c r="A56" s="29" t="s">
        <v>38</v>
      </c>
      <c r="B56" s="79" t="s">
        <v>83</v>
      </c>
      <c r="C56" s="1">
        <v>7</v>
      </c>
      <c r="D56" s="1">
        <v>0</v>
      </c>
      <c r="E56" s="43" t="s">
        <v>183</v>
      </c>
      <c r="F56" s="3">
        <v>0</v>
      </c>
      <c r="G56" s="107">
        <f>G62+G60+G57</f>
        <v>6953</v>
      </c>
      <c r="H56" s="107">
        <f>H62+H60+H57</f>
        <v>6953</v>
      </c>
    </row>
    <row r="57" spans="1:8" x14ac:dyDescent="0.25">
      <c r="A57" s="152" t="s">
        <v>44</v>
      </c>
      <c r="B57" s="79" t="s">
        <v>83</v>
      </c>
      <c r="C57" s="11">
        <v>7</v>
      </c>
      <c r="D57" s="11">
        <v>3</v>
      </c>
      <c r="E57" s="9">
        <v>9994239900</v>
      </c>
      <c r="F57" s="12">
        <v>0</v>
      </c>
      <c r="G57" s="112">
        <f>SUM(G58:G59)</f>
        <v>6953</v>
      </c>
      <c r="H57" s="112">
        <f>SUM(H58:H59)</f>
        <v>6953</v>
      </c>
    </row>
    <row r="58" spans="1:8" hidden="1" x14ac:dyDescent="0.25">
      <c r="A58" s="151" t="s">
        <v>202</v>
      </c>
      <c r="B58" s="80" t="s">
        <v>83</v>
      </c>
      <c r="C58" s="4">
        <v>7</v>
      </c>
      <c r="D58" s="4">
        <v>3</v>
      </c>
      <c r="E58" s="5" t="s">
        <v>205</v>
      </c>
      <c r="F58" s="6">
        <v>600</v>
      </c>
      <c r="G58" s="143"/>
      <c r="H58" s="143"/>
    </row>
    <row r="59" spans="1:8" x14ac:dyDescent="0.25">
      <c r="A59" s="151" t="s">
        <v>204</v>
      </c>
      <c r="B59" s="80" t="s">
        <v>83</v>
      </c>
      <c r="C59" s="4">
        <v>7</v>
      </c>
      <c r="D59" s="4">
        <v>3</v>
      </c>
      <c r="E59" s="5" t="s">
        <v>207</v>
      </c>
      <c r="F59" s="167">
        <v>600</v>
      </c>
      <c r="G59" s="143">
        <f>пр4!F111</f>
        <v>6953</v>
      </c>
      <c r="H59" s="143">
        <f>пр4!G111</f>
        <v>6953</v>
      </c>
    </row>
    <row r="60" spans="1:8" ht="15.75" hidden="1" thickBot="1" x14ac:dyDescent="0.3">
      <c r="A60" s="32" t="s">
        <v>46</v>
      </c>
      <c r="B60" s="82" t="s">
        <v>83</v>
      </c>
      <c r="C60" s="11">
        <v>7</v>
      </c>
      <c r="D60" s="11">
        <v>7</v>
      </c>
      <c r="E60" s="43" t="s">
        <v>183</v>
      </c>
      <c r="F60" s="12">
        <v>0</v>
      </c>
      <c r="G60" s="108">
        <f>G61</f>
        <v>0</v>
      </c>
      <c r="H60" s="108">
        <f>H61</f>
        <v>0</v>
      </c>
    </row>
    <row r="61" spans="1:8" hidden="1" x14ac:dyDescent="0.25">
      <c r="A61" s="30" t="s">
        <v>47</v>
      </c>
      <c r="B61" s="80" t="s">
        <v>83</v>
      </c>
      <c r="C61" s="4">
        <v>7</v>
      </c>
      <c r="D61" s="4">
        <v>7</v>
      </c>
      <c r="E61" s="5" t="s">
        <v>195</v>
      </c>
      <c r="F61" s="6">
        <v>200</v>
      </c>
      <c r="G61" s="142"/>
      <c r="H61" s="142"/>
    </row>
    <row r="62" spans="1:8" ht="15.75" hidden="1" thickBot="1" x14ac:dyDescent="0.3">
      <c r="A62" s="32" t="s">
        <v>48</v>
      </c>
      <c r="B62" s="80" t="s">
        <v>83</v>
      </c>
      <c r="C62" s="11">
        <v>7</v>
      </c>
      <c r="D62" s="11">
        <v>9</v>
      </c>
      <c r="E62" s="43" t="s">
        <v>183</v>
      </c>
      <c r="F62" s="12">
        <v>0</v>
      </c>
      <c r="G62" s="112">
        <f>SUM(G63:G65)</f>
        <v>0</v>
      </c>
      <c r="H62" s="112">
        <f>SUM(H63:H65)</f>
        <v>0</v>
      </c>
    </row>
    <row r="63" spans="1:8" hidden="1" x14ac:dyDescent="0.25">
      <c r="A63" s="30" t="s">
        <v>21</v>
      </c>
      <c r="B63" s="80" t="s">
        <v>83</v>
      </c>
      <c r="C63" s="4">
        <v>7</v>
      </c>
      <c r="D63" s="4">
        <v>9</v>
      </c>
      <c r="E63" s="5">
        <v>9980077740</v>
      </c>
      <c r="F63" s="6">
        <v>100</v>
      </c>
      <c r="G63" s="143"/>
      <c r="H63" s="143"/>
    </row>
    <row r="64" spans="1:8" hidden="1" x14ac:dyDescent="0.25">
      <c r="A64" s="30" t="s">
        <v>21</v>
      </c>
      <c r="B64" s="80" t="s">
        <v>169</v>
      </c>
      <c r="C64" s="4">
        <v>7</v>
      </c>
      <c r="D64" s="4">
        <v>9</v>
      </c>
      <c r="E64" s="5">
        <v>9980077740</v>
      </c>
      <c r="F64" s="6">
        <v>200</v>
      </c>
      <c r="G64" s="143"/>
      <c r="H64" s="143"/>
    </row>
    <row r="65" spans="1:8" hidden="1" x14ac:dyDescent="0.25">
      <c r="A65" s="37" t="s">
        <v>31</v>
      </c>
      <c r="B65" s="79" t="s">
        <v>83</v>
      </c>
      <c r="C65" s="13">
        <v>7</v>
      </c>
      <c r="D65" s="13">
        <v>9</v>
      </c>
      <c r="E65" s="14">
        <v>7950000</v>
      </c>
      <c r="F65" s="15">
        <v>400</v>
      </c>
      <c r="G65" s="309">
        <v>0</v>
      </c>
      <c r="H65" s="309">
        <v>0</v>
      </c>
    </row>
    <row r="66" spans="1:8" x14ac:dyDescent="0.25">
      <c r="A66" s="155" t="s">
        <v>175</v>
      </c>
      <c r="B66" s="79" t="s">
        <v>83</v>
      </c>
      <c r="C66" s="367">
        <v>8</v>
      </c>
      <c r="D66" s="367">
        <v>1</v>
      </c>
      <c r="E66" s="368">
        <v>4500000000</v>
      </c>
      <c r="F66" s="369">
        <v>200</v>
      </c>
      <c r="G66" s="310">
        <f>G67</f>
        <v>5000</v>
      </c>
      <c r="H66" s="310">
        <f>H67</f>
        <v>5000</v>
      </c>
    </row>
    <row r="67" spans="1:8" ht="15.75" thickBot="1" x14ac:dyDescent="0.3">
      <c r="A67" s="37" t="s">
        <v>176</v>
      </c>
      <c r="B67" s="80" t="s">
        <v>83</v>
      </c>
      <c r="C67" s="56">
        <v>8</v>
      </c>
      <c r="D67" s="56">
        <v>1</v>
      </c>
      <c r="E67" s="14">
        <v>4500000000</v>
      </c>
      <c r="F67" s="58">
        <v>200</v>
      </c>
      <c r="G67" s="309">
        <v>5000</v>
      </c>
      <c r="H67" s="309">
        <v>5000</v>
      </c>
    </row>
    <row r="68" spans="1:8" ht="15.75" thickBot="1" x14ac:dyDescent="0.3">
      <c r="A68" s="29" t="s">
        <v>64</v>
      </c>
      <c r="B68" s="85" t="s">
        <v>83</v>
      </c>
      <c r="C68" s="1">
        <v>10</v>
      </c>
      <c r="D68" s="1">
        <v>0</v>
      </c>
      <c r="E68" s="43" t="s">
        <v>183</v>
      </c>
      <c r="F68" s="3">
        <v>0</v>
      </c>
      <c r="G68" s="171">
        <f>G69+G71+G73+G76</f>
        <v>5027.3999999999996</v>
      </c>
      <c r="H68" s="171">
        <f>H69+H71+H73+H76</f>
        <v>5027.3999999999996</v>
      </c>
    </row>
    <row r="69" spans="1:8" ht="15.75" thickBot="1" x14ac:dyDescent="0.3">
      <c r="A69" s="39" t="s">
        <v>65</v>
      </c>
      <c r="B69" s="79" t="s">
        <v>83</v>
      </c>
      <c r="C69" s="23">
        <v>10</v>
      </c>
      <c r="D69" s="59">
        <v>1</v>
      </c>
      <c r="E69" s="43" t="s">
        <v>183</v>
      </c>
      <c r="F69" s="60">
        <v>0</v>
      </c>
      <c r="G69" s="110">
        <f>G70</f>
        <v>3000</v>
      </c>
      <c r="H69" s="110">
        <f>H70</f>
        <v>3000</v>
      </c>
    </row>
    <row r="70" spans="1:8" ht="24.75" x14ac:dyDescent="0.25">
      <c r="A70" s="40" t="s">
        <v>66</v>
      </c>
      <c r="B70" s="85" t="s">
        <v>83</v>
      </c>
      <c r="C70" s="24">
        <v>10</v>
      </c>
      <c r="D70" s="25">
        <v>1</v>
      </c>
      <c r="E70" s="26">
        <v>9994910100</v>
      </c>
      <c r="F70" s="27">
        <v>300</v>
      </c>
      <c r="G70" s="142">
        <f>пр4!F169</f>
        <v>3000</v>
      </c>
      <c r="H70" s="142">
        <f>пр4!G169</f>
        <v>3000</v>
      </c>
    </row>
    <row r="71" spans="1:8" ht="15.75" hidden="1" thickBot="1" x14ac:dyDescent="0.3">
      <c r="A71" s="31" t="s">
        <v>67</v>
      </c>
      <c r="B71" s="79" t="s">
        <v>83</v>
      </c>
      <c r="C71" s="7">
        <v>10</v>
      </c>
      <c r="D71" s="8">
        <v>3</v>
      </c>
      <c r="E71" s="43" t="s">
        <v>183</v>
      </c>
      <c r="F71" s="10">
        <v>0</v>
      </c>
      <c r="G71" s="113">
        <f>G72</f>
        <v>0</v>
      </c>
      <c r="H71" s="113">
        <f>H72</f>
        <v>0</v>
      </c>
    </row>
    <row r="72" spans="1:8" ht="24" hidden="1" x14ac:dyDescent="0.25">
      <c r="A72" s="36" t="s">
        <v>68</v>
      </c>
      <c r="B72" s="85" t="s">
        <v>83</v>
      </c>
      <c r="C72" s="24">
        <v>10</v>
      </c>
      <c r="D72" s="25">
        <v>3</v>
      </c>
      <c r="E72" s="26">
        <v>2210872011</v>
      </c>
      <c r="F72" s="27">
        <v>600</v>
      </c>
      <c r="G72" s="143">
        <f>[2]пр3!F176</f>
        <v>0</v>
      </c>
      <c r="H72" s="143">
        <v>0</v>
      </c>
    </row>
    <row r="73" spans="1:8" x14ac:dyDescent="0.25">
      <c r="A73" s="31" t="s">
        <v>69</v>
      </c>
      <c r="B73" s="153" t="s">
        <v>83</v>
      </c>
      <c r="C73" s="7">
        <v>10</v>
      </c>
      <c r="D73" s="8">
        <v>4</v>
      </c>
      <c r="E73" s="55">
        <v>0</v>
      </c>
      <c r="F73" s="10">
        <v>0</v>
      </c>
      <c r="G73" s="113">
        <f>G75+G74</f>
        <v>2027.4</v>
      </c>
      <c r="H73" s="113">
        <f>H75+H74</f>
        <v>2027.4</v>
      </c>
    </row>
    <row r="74" spans="1:8" ht="36" hidden="1" x14ac:dyDescent="0.25">
      <c r="A74" s="36" t="s">
        <v>127</v>
      </c>
      <c r="B74" s="80" t="s">
        <v>83</v>
      </c>
      <c r="C74" s="24">
        <v>10</v>
      </c>
      <c r="D74" s="25">
        <v>4</v>
      </c>
      <c r="E74" s="26">
        <v>2250050820</v>
      </c>
      <c r="F74" s="27">
        <v>400</v>
      </c>
      <c r="G74" s="109">
        <f>[2]пр3!F178</f>
        <v>0</v>
      </c>
      <c r="H74" s="109">
        <v>0</v>
      </c>
    </row>
    <row r="75" spans="1:8" ht="36.75" thickBot="1" x14ac:dyDescent="0.3">
      <c r="A75" s="36" t="s">
        <v>127</v>
      </c>
      <c r="B75" s="80" t="s">
        <v>83</v>
      </c>
      <c r="C75" s="24">
        <v>10</v>
      </c>
      <c r="D75" s="25">
        <v>4</v>
      </c>
      <c r="E75" s="26" t="s">
        <v>214</v>
      </c>
      <c r="F75" s="27">
        <v>400</v>
      </c>
      <c r="G75" s="143">
        <f>пр4!F175</f>
        <v>2027.4</v>
      </c>
      <c r="H75" s="143">
        <f>пр4!G175</f>
        <v>2027.4</v>
      </c>
    </row>
    <row r="76" spans="1:8" ht="24.75" hidden="1" thickBot="1" x14ac:dyDescent="0.3">
      <c r="A76" s="349" t="s">
        <v>21</v>
      </c>
      <c r="B76" s="79" t="s">
        <v>83</v>
      </c>
      <c r="C76" s="11">
        <v>10</v>
      </c>
      <c r="D76" s="11">
        <v>6</v>
      </c>
      <c r="E76" s="9">
        <v>9980077740</v>
      </c>
      <c r="F76" s="12">
        <v>0</v>
      </c>
      <c r="G76" s="310">
        <f>G77+G78</f>
        <v>0</v>
      </c>
      <c r="H76" s="310">
        <f>H77+H78</f>
        <v>0</v>
      </c>
    </row>
    <row r="77" spans="1:8" ht="15.75" hidden="1" thickBot="1" x14ac:dyDescent="0.3">
      <c r="A77" s="30" t="s">
        <v>21</v>
      </c>
      <c r="B77" s="80" t="s">
        <v>83</v>
      </c>
      <c r="C77" s="4">
        <v>10</v>
      </c>
      <c r="D77" s="4">
        <v>6</v>
      </c>
      <c r="E77" s="5">
        <v>9980077740</v>
      </c>
      <c r="F77" s="6">
        <v>100</v>
      </c>
      <c r="G77" s="309">
        <f>пр4!F181</f>
        <v>0</v>
      </c>
      <c r="H77" s="309">
        <f>пр4!G181</f>
        <v>0</v>
      </c>
    </row>
    <row r="78" spans="1:8" ht="15.75" hidden="1" thickBot="1" x14ac:dyDescent="0.3">
      <c r="A78" s="30" t="s">
        <v>21</v>
      </c>
      <c r="B78" s="80" t="s">
        <v>169</v>
      </c>
      <c r="C78" s="4">
        <v>10</v>
      </c>
      <c r="D78" s="4">
        <v>9</v>
      </c>
      <c r="E78" s="5">
        <v>9980077740</v>
      </c>
      <c r="F78" s="6">
        <v>200</v>
      </c>
      <c r="G78" s="309">
        <f>пр4!F182</f>
        <v>0</v>
      </c>
      <c r="H78" s="309">
        <f>пр4!G182</f>
        <v>0</v>
      </c>
    </row>
    <row r="79" spans="1:8" ht="15.75" thickBot="1" x14ac:dyDescent="0.3">
      <c r="A79" s="29" t="s">
        <v>128</v>
      </c>
      <c r="B79" s="80" t="s">
        <v>83</v>
      </c>
      <c r="C79" s="1">
        <v>11</v>
      </c>
      <c r="D79" s="1">
        <v>0</v>
      </c>
      <c r="E79" s="43" t="s">
        <v>183</v>
      </c>
      <c r="F79" s="3">
        <v>0</v>
      </c>
      <c r="G79" s="171">
        <f>G80+G82</f>
        <v>11864</v>
      </c>
      <c r="H79" s="171">
        <f>H80+H82</f>
        <v>11864</v>
      </c>
    </row>
    <row r="80" spans="1:8" ht="15.75" hidden="1" thickBot="1" x14ac:dyDescent="0.3">
      <c r="A80" s="41" t="s">
        <v>129</v>
      </c>
      <c r="B80" s="85" t="s">
        <v>83</v>
      </c>
      <c r="C80" s="7">
        <v>11</v>
      </c>
      <c r="D80" s="8">
        <v>1</v>
      </c>
      <c r="E80" s="43" t="s">
        <v>183</v>
      </c>
      <c r="F80" s="10">
        <v>0</v>
      </c>
      <c r="G80" s="113">
        <f>G81</f>
        <v>0</v>
      </c>
      <c r="H80" s="113">
        <f>H81</f>
        <v>0</v>
      </c>
    </row>
    <row r="81" spans="1:8" ht="24" hidden="1" x14ac:dyDescent="0.25">
      <c r="A81" s="36" t="s">
        <v>130</v>
      </c>
      <c r="B81" s="79" t="s">
        <v>83</v>
      </c>
      <c r="C81" s="16">
        <v>11</v>
      </c>
      <c r="D81" s="17">
        <v>1</v>
      </c>
      <c r="E81" s="67" t="s">
        <v>200</v>
      </c>
      <c r="F81" s="18">
        <v>200</v>
      </c>
      <c r="G81" s="143"/>
      <c r="H81" s="143"/>
    </row>
    <row r="82" spans="1:8" x14ac:dyDescent="0.25">
      <c r="A82" s="152" t="s">
        <v>44</v>
      </c>
      <c r="B82" s="79" t="s">
        <v>83</v>
      </c>
      <c r="C82" s="11">
        <v>11</v>
      </c>
      <c r="D82" s="11">
        <v>3</v>
      </c>
      <c r="E82" s="9">
        <v>9994239900</v>
      </c>
      <c r="F82" s="12">
        <v>0</v>
      </c>
      <c r="G82" s="112">
        <f>SUM(G83:G83)</f>
        <v>11864</v>
      </c>
      <c r="H82" s="112">
        <f>SUM(H83:H83)</f>
        <v>11864</v>
      </c>
    </row>
    <row r="83" spans="1:8" x14ac:dyDescent="0.25">
      <c r="A83" s="151" t="s">
        <v>202</v>
      </c>
      <c r="B83" s="80" t="s">
        <v>83</v>
      </c>
      <c r="C83" s="4">
        <v>11</v>
      </c>
      <c r="D83" s="4">
        <v>3</v>
      </c>
      <c r="E83" s="5" t="s">
        <v>205</v>
      </c>
      <c r="F83" s="6">
        <v>600</v>
      </c>
      <c r="G83" s="143">
        <f>пр4!F103-пр6!G187</f>
        <v>11864</v>
      </c>
      <c r="H83" s="143">
        <f>пр4!G103-пр6!H187</f>
        <v>11864</v>
      </c>
    </row>
    <row r="84" spans="1:8" ht="25.5" thickBot="1" x14ac:dyDescent="0.3">
      <c r="A84" s="30" t="s">
        <v>55</v>
      </c>
      <c r="B84" s="85" t="s">
        <v>83</v>
      </c>
      <c r="C84" s="4">
        <v>12</v>
      </c>
      <c r="D84" s="4">
        <v>2</v>
      </c>
      <c r="E84" s="165" t="s">
        <v>201</v>
      </c>
      <c r="F84" s="6">
        <v>600</v>
      </c>
      <c r="G84" s="145">
        <f>пр4!F192</f>
        <v>3800</v>
      </c>
      <c r="H84" s="145">
        <f>пр4!G192</f>
        <v>3800</v>
      </c>
    </row>
    <row r="85" spans="1:8" ht="29.25" thickBot="1" x14ac:dyDescent="0.3">
      <c r="A85" s="239" t="s">
        <v>252</v>
      </c>
      <c r="B85" s="240" t="s">
        <v>83</v>
      </c>
      <c r="C85" s="241">
        <v>1</v>
      </c>
      <c r="D85" s="241">
        <v>3</v>
      </c>
      <c r="E85" s="241" t="s">
        <v>183</v>
      </c>
      <c r="F85" s="3">
        <v>0</v>
      </c>
      <c r="G85" s="236">
        <f>G86</f>
        <v>3630</v>
      </c>
      <c r="H85" s="236">
        <f>H86</f>
        <v>3630</v>
      </c>
    </row>
    <row r="86" spans="1:8" ht="25.5" thickBot="1" x14ac:dyDescent="0.3">
      <c r="A86" s="242" t="s">
        <v>12</v>
      </c>
      <c r="B86" s="83" t="s">
        <v>83</v>
      </c>
      <c r="C86" s="237">
        <v>1</v>
      </c>
      <c r="D86" s="237">
        <v>3</v>
      </c>
      <c r="E86" s="169" t="s">
        <v>183</v>
      </c>
      <c r="F86" s="3">
        <v>0</v>
      </c>
      <c r="G86" s="238">
        <f>SUM(G87:G90)</f>
        <v>3630</v>
      </c>
      <c r="H86" s="238">
        <f>SUM(H87:H90)</f>
        <v>3630</v>
      </c>
    </row>
    <row r="87" spans="1:8" x14ac:dyDescent="0.25">
      <c r="A87" s="232" t="s">
        <v>13</v>
      </c>
      <c r="B87" s="83" t="s">
        <v>83</v>
      </c>
      <c r="C87" s="13">
        <v>1</v>
      </c>
      <c r="D87" s="13">
        <v>3</v>
      </c>
      <c r="E87" s="5" t="s">
        <v>189</v>
      </c>
      <c r="F87" s="13">
        <v>100</v>
      </c>
      <c r="G87" s="233">
        <f>пр4!F15</f>
        <v>1960</v>
      </c>
      <c r="H87" s="233">
        <f>пр4!G15</f>
        <v>1960</v>
      </c>
    </row>
    <row r="88" spans="1:8" x14ac:dyDescent="0.25">
      <c r="A88" s="232" t="s">
        <v>11</v>
      </c>
      <c r="B88" s="83" t="s">
        <v>83</v>
      </c>
      <c r="C88" s="13">
        <v>1</v>
      </c>
      <c r="D88" s="13">
        <v>3</v>
      </c>
      <c r="E88" s="5" t="s">
        <v>188</v>
      </c>
      <c r="F88" s="13">
        <v>100</v>
      </c>
      <c r="G88" s="233">
        <f>пр4!F16</f>
        <v>1470</v>
      </c>
      <c r="H88" s="233">
        <f>пр4!G16</f>
        <v>1470</v>
      </c>
    </row>
    <row r="89" spans="1:8" ht="15.75" thickBot="1" x14ac:dyDescent="0.3">
      <c r="A89" s="234" t="s">
        <v>11</v>
      </c>
      <c r="B89" s="243" t="s">
        <v>83</v>
      </c>
      <c r="C89" s="230">
        <v>1</v>
      </c>
      <c r="D89" s="230">
        <v>3</v>
      </c>
      <c r="E89" s="231" t="s">
        <v>188</v>
      </c>
      <c r="F89" s="230">
        <v>200</v>
      </c>
      <c r="G89" s="233">
        <f>пр4!F17</f>
        <v>200</v>
      </c>
      <c r="H89" s="233">
        <f>пр4!G17</f>
        <v>200</v>
      </c>
    </row>
    <row r="90" spans="1:8" ht="15.75" hidden="1" thickBot="1" x14ac:dyDescent="0.3">
      <c r="A90" s="234" t="s">
        <v>11</v>
      </c>
      <c r="B90" s="243" t="s">
        <v>83</v>
      </c>
      <c r="C90" s="230">
        <v>1</v>
      </c>
      <c r="D90" s="230">
        <v>3</v>
      </c>
      <c r="E90" s="231" t="s">
        <v>188</v>
      </c>
      <c r="F90" s="230">
        <v>800</v>
      </c>
      <c r="G90" s="235"/>
      <c r="H90" s="235"/>
    </row>
    <row r="91" spans="1:8" ht="28.5" x14ac:dyDescent="0.25">
      <c r="A91" s="239" t="s">
        <v>359</v>
      </c>
      <c r="B91" s="341" t="s">
        <v>83</v>
      </c>
      <c r="C91" s="241">
        <v>1</v>
      </c>
      <c r="D91" s="241">
        <v>6</v>
      </c>
      <c r="E91" s="342">
        <v>0</v>
      </c>
      <c r="F91" s="241">
        <v>0</v>
      </c>
      <c r="G91" s="343">
        <f>G92+G93</f>
        <v>1550</v>
      </c>
      <c r="H91" s="343">
        <f>H92+H93</f>
        <v>1550</v>
      </c>
    </row>
    <row r="92" spans="1:8" x14ac:dyDescent="0.25">
      <c r="A92" s="232" t="s">
        <v>11</v>
      </c>
      <c r="B92" s="83" t="s">
        <v>83</v>
      </c>
      <c r="C92" s="13">
        <v>1</v>
      </c>
      <c r="D92" s="13">
        <v>6</v>
      </c>
      <c r="E92" s="5" t="s">
        <v>188</v>
      </c>
      <c r="F92" s="13">
        <v>100</v>
      </c>
      <c r="G92" s="233">
        <f>пр4!F33</f>
        <v>1400</v>
      </c>
      <c r="H92" s="233">
        <f>пр4!G33</f>
        <v>1400</v>
      </c>
    </row>
    <row r="93" spans="1:8" ht="15.75" thickBot="1" x14ac:dyDescent="0.3">
      <c r="A93" s="234" t="s">
        <v>11</v>
      </c>
      <c r="B93" s="243" t="s">
        <v>83</v>
      </c>
      <c r="C93" s="230">
        <v>1</v>
      </c>
      <c r="D93" s="230">
        <v>6</v>
      </c>
      <c r="E93" s="231" t="s">
        <v>188</v>
      </c>
      <c r="F93" s="230">
        <v>200</v>
      </c>
      <c r="G93" s="233">
        <f>пр4!F34</f>
        <v>150</v>
      </c>
      <c r="H93" s="233">
        <f>пр4!G34</f>
        <v>150</v>
      </c>
    </row>
    <row r="94" spans="1:8" ht="15.75" thickBot="1" x14ac:dyDescent="0.3">
      <c r="A94" s="281" t="s">
        <v>329</v>
      </c>
      <c r="B94" s="245" t="s">
        <v>149</v>
      </c>
      <c r="C94" s="283"/>
      <c r="D94" s="283"/>
      <c r="E94" s="283"/>
      <c r="F94" s="283"/>
      <c r="G94" s="340">
        <f>G95+G120+G108+G102+G105+G118</f>
        <v>38425.599999999999</v>
      </c>
      <c r="H94" s="340">
        <f>H95+H120+H108+H102+H105+H118</f>
        <v>38425.599999999999</v>
      </c>
    </row>
    <row r="95" spans="1:8" ht="15.75" thickBot="1" x14ac:dyDescent="0.3">
      <c r="A95" s="29" t="s">
        <v>8</v>
      </c>
      <c r="B95" s="82" t="s">
        <v>149</v>
      </c>
      <c r="C95" s="1">
        <v>1</v>
      </c>
      <c r="D95" s="1">
        <v>0</v>
      </c>
      <c r="E95" s="43" t="s">
        <v>183</v>
      </c>
      <c r="F95" s="3">
        <v>0</v>
      </c>
      <c r="G95" s="107">
        <f>G96+G100</f>
        <v>6523</v>
      </c>
      <c r="H95" s="107">
        <f>H96+H100</f>
        <v>6523</v>
      </c>
    </row>
    <row r="96" spans="1:8" ht="25.5" thickBot="1" x14ac:dyDescent="0.3">
      <c r="A96" s="32" t="s">
        <v>15</v>
      </c>
      <c r="B96" s="79" t="s">
        <v>149</v>
      </c>
      <c r="C96" s="11">
        <v>1</v>
      </c>
      <c r="D96" s="11">
        <v>6</v>
      </c>
      <c r="E96" s="43" t="s">
        <v>183</v>
      </c>
      <c r="F96" s="12">
        <v>0</v>
      </c>
      <c r="G96" s="111">
        <f>SUM(G97:G99)</f>
        <v>6500</v>
      </c>
      <c r="H96" s="111">
        <f>SUM(H97:H99)</f>
        <v>6500</v>
      </c>
    </row>
    <row r="97" spans="1:8" x14ac:dyDescent="0.25">
      <c r="A97" s="30" t="s">
        <v>11</v>
      </c>
      <c r="B97" s="80" t="s">
        <v>149</v>
      </c>
      <c r="C97" s="4">
        <v>1</v>
      </c>
      <c r="D97" s="4">
        <v>6</v>
      </c>
      <c r="E97" s="5" t="s">
        <v>188</v>
      </c>
      <c r="F97" s="6">
        <v>100</v>
      </c>
      <c r="G97" s="109">
        <f>пр4!F29</f>
        <v>6000</v>
      </c>
      <c r="H97" s="109">
        <f>пр4!G29</f>
        <v>6000</v>
      </c>
    </row>
    <row r="98" spans="1:8" x14ac:dyDescent="0.25">
      <c r="A98" s="30" t="s">
        <v>11</v>
      </c>
      <c r="B98" s="80" t="s">
        <v>149</v>
      </c>
      <c r="C98" s="4">
        <v>1</v>
      </c>
      <c r="D98" s="4">
        <v>6</v>
      </c>
      <c r="E98" s="5" t="s">
        <v>188</v>
      </c>
      <c r="F98" s="6">
        <v>200</v>
      </c>
      <c r="G98" s="109">
        <f>пр4!F30</f>
        <v>500</v>
      </c>
      <c r="H98" s="109">
        <f>пр4!G30</f>
        <v>500</v>
      </c>
    </row>
    <row r="99" spans="1:8" hidden="1" x14ac:dyDescent="0.25">
      <c r="A99" s="30" t="s">
        <v>11</v>
      </c>
      <c r="B99" s="80" t="s">
        <v>149</v>
      </c>
      <c r="C99" s="4">
        <v>1</v>
      </c>
      <c r="D99" s="4">
        <v>6</v>
      </c>
      <c r="E99" s="5" t="s">
        <v>188</v>
      </c>
      <c r="F99" s="6">
        <v>800</v>
      </c>
      <c r="G99" s="109">
        <f>0</f>
        <v>0</v>
      </c>
      <c r="H99" s="109">
        <v>0</v>
      </c>
    </row>
    <row r="100" spans="1:8" ht="24.75" x14ac:dyDescent="0.25">
      <c r="A100" s="31" t="s">
        <v>135</v>
      </c>
      <c r="B100" s="79" t="s">
        <v>149</v>
      </c>
      <c r="C100" s="11">
        <v>13</v>
      </c>
      <c r="D100" s="11">
        <v>1</v>
      </c>
      <c r="E100" s="9">
        <v>0</v>
      </c>
      <c r="F100" s="12">
        <v>0</v>
      </c>
      <c r="G100" s="112">
        <f>G101</f>
        <v>23</v>
      </c>
      <c r="H100" s="112">
        <f>H101</f>
        <v>23</v>
      </c>
    </row>
    <row r="101" spans="1:8" ht="15.75" thickBot="1" x14ac:dyDescent="0.3">
      <c r="A101" s="40" t="s">
        <v>135</v>
      </c>
      <c r="B101" s="80" t="s">
        <v>149</v>
      </c>
      <c r="C101" s="13">
        <v>13</v>
      </c>
      <c r="D101" s="13">
        <v>1</v>
      </c>
      <c r="E101" s="182">
        <v>9930320000</v>
      </c>
      <c r="F101" s="15">
        <v>700</v>
      </c>
      <c r="G101" s="109">
        <f>пр4!F197</f>
        <v>23</v>
      </c>
      <c r="H101" s="109">
        <f>пр4!G197</f>
        <v>23</v>
      </c>
    </row>
    <row r="102" spans="1:8" ht="15.75" thickBot="1" x14ac:dyDescent="0.3">
      <c r="A102" s="29" t="s">
        <v>146</v>
      </c>
      <c r="B102" s="79" t="s">
        <v>149</v>
      </c>
      <c r="C102" s="1">
        <v>2</v>
      </c>
      <c r="D102" s="1">
        <v>0</v>
      </c>
      <c r="E102" s="43" t="s">
        <v>183</v>
      </c>
      <c r="F102" s="3">
        <v>0</v>
      </c>
      <c r="G102" s="107">
        <f>G103</f>
        <v>2620.6</v>
      </c>
      <c r="H102" s="107">
        <f>H103</f>
        <v>2620.6</v>
      </c>
    </row>
    <row r="103" spans="1:8" ht="15.75" thickBot="1" x14ac:dyDescent="0.3">
      <c r="A103" s="31" t="s">
        <v>147</v>
      </c>
      <c r="B103" s="79" t="s">
        <v>149</v>
      </c>
      <c r="C103" s="7">
        <v>2</v>
      </c>
      <c r="D103" s="8">
        <v>3</v>
      </c>
      <c r="E103" s="43" t="s">
        <v>183</v>
      </c>
      <c r="F103" s="10">
        <v>0</v>
      </c>
      <c r="G103" s="107">
        <f>G104</f>
        <v>2620.6</v>
      </c>
      <c r="H103" s="107">
        <f>H104</f>
        <v>2620.6</v>
      </c>
    </row>
    <row r="104" spans="1:8" ht="24.75" thickBot="1" x14ac:dyDescent="0.3">
      <c r="A104" s="36" t="s">
        <v>148</v>
      </c>
      <c r="B104" s="80" t="s">
        <v>149</v>
      </c>
      <c r="C104" s="24">
        <v>2</v>
      </c>
      <c r="D104" s="25">
        <v>3</v>
      </c>
      <c r="E104" s="272">
        <v>9980051180</v>
      </c>
      <c r="F104" s="27">
        <v>500</v>
      </c>
      <c r="G104" s="109">
        <f>пр4!F48</f>
        <v>2620.6</v>
      </c>
      <c r="H104" s="109">
        <f>пр4!G48</f>
        <v>2620.6</v>
      </c>
    </row>
    <row r="105" spans="1:8" ht="15.75" hidden="1" thickBot="1" x14ac:dyDescent="0.3">
      <c r="A105" s="273" t="s">
        <v>325</v>
      </c>
      <c r="B105" s="79" t="s">
        <v>149</v>
      </c>
      <c r="C105" s="274">
        <v>4</v>
      </c>
      <c r="D105" s="8">
        <v>9</v>
      </c>
      <c r="E105" s="9" t="s">
        <v>192</v>
      </c>
      <c r="F105" s="10">
        <v>0</v>
      </c>
      <c r="G105" s="113">
        <f>G107+G106</f>
        <v>0</v>
      </c>
      <c r="H105" s="113">
        <f>H104108+H106</f>
        <v>0</v>
      </c>
    </row>
    <row r="106" spans="1:8" ht="15.75" hidden="1" thickBot="1" x14ac:dyDescent="0.3">
      <c r="A106" s="151" t="s">
        <v>307</v>
      </c>
      <c r="B106" s="80" t="s">
        <v>149</v>
      </c>
      <c r="C106" s="275">
        <v>4</v>
      </c>
      <c r="D106" s="276">
        <v>9</v>
      </c>
      <c r="E106" s="5">
        <v>1530020760</v>
      </c>
      <c r="F106" s="277">
        <v>500</v>
      </c>
      <c r="G106" s="111"/>
      <c r="H106" s="111"/>
    </row>
    <row r="107" spans="1:8" ht="15.75" hidden="1" thickBot="1" x14ac:dyDescent="0.3">
      <c r="A107" s="258" t="s">
        <v>172</v>
      </c>
      <c r="B107" s="80" t="s">
        <v>149</v>
      </c>
      <c r="C107" s="275">
        <v>4</v>
      </c>
      <c r="D107" s="276">
        <v>9</v>
      </c>
      <c r="E107" s="188" t="s">
        <v>192</v>
      </c>
      <c r="F107" s="277">
        <v>500</v>
      </c>
      <c r="G107" s="162"/>
      <c r="H107" s="162"/>
    </row>
    <row r="108" spans="1:8" ht="15.75" hidden="1" thickBot="1" x14ac:dyDescent="0.3">
      <c r="A108" s="152" t="s">
        <v>29</v>
      </c>
      <c r="B108" s="79">
        <v>992</v>
      </c>
      <c r="C108" s="149">
        <v>5</v>
      </c>
      <c r="D108" s="149">
        <v>0</v>
      </c>
      <c r="E108" s="278">
        <v>0</v>
      </c>
      <c r="F108" s="150">
        <v>0</v>
      </c>
      <c r="G108" s="171">
        <f>G112+G109</f>
        <v>0</v>
      </c>
      <c r="H108" s="171">
        <f>H112+H109</f>
        <v>0</v>
      </c>
    </row>
    <row r="109" spans="1:8" ht="15.75" hidden="1" thickBot="1" x14ac:dyDescent="0.3">
      <c r="A109" s="152" t="s">
        <v>32</v>
      </c>
      <c r="B109" s="79" t="s">
        <v>149</v>
      </c>
      <c r="C109" s="11">
        <v>5</v>
      </c>
      <c r="D109" s="11">
        <v>2</v>
      </c>
      <c r="E109" s="169" t="s">
        <v>183</v>
      </c>
      <c r="F109" s="12">
        <v>0</v>
      </c>
      <c r="G109" s="279">
        <f>SUM(G110:G111)</f>
        <v>0</v>
      </c>
      <c r="H109" s="279">
        <f>SUM(H110:H111)</f>
        <v>0</v>
      </c>
    </row>
    <row r="110" spans="1:8" ht="15.75" hidden="1" thickBot="1" x14ac:dyDescent="0.3">
      <c r="A110" s="151" t="s">
        <v>310</v>
      </c>
      <c r="B110" s="80" t="s">
        <v>149</v>
      </c>
      <c r="C110" s="4">
        <v>5</v>
      </c>
      <c r="D110" s="4">
        <v>2</v>
      </c>
      <c r="E110" s="5">
        <v>9940023510</v>
      </c>
      <c r="F110" s="6">
        <v>500</v>
      </c>
      <c r="G110" s="109">
        <f>пр4!F72</f>
        <v>0</v>
      </c>
      <c r="H110" s="109">
        <f>пр4!G72</f>
        <v>0</v>
      </c>
    </row>
    <row r="111" spans="1:8" ht="15.75" hidden="1" thickBot="1" x14ac:dyDescent="0.3">
      <c r="A111" s="160" t="s">
        <v>31</v>
      </c>
      <c r="B111" s="79" t="s">
        <v>149</v>
      </c>
      <c r="C111" s="56">
        <v>5</v>
      </c>
      <c r="D111" s="56">
        <v>2</v>
      </c>
      <c r="E111" s="270" t="s">
        <v>311</v>
      </c>
      <c r="F111" s="58">
        <v>522</v>
      </c>
      <c r="G111" s="279">
        <f>пр3!F79</f>
        <v>0</v>
      </c>
      <c r="H111" s="279">
        <f>пр3!G79</f>
        <v>0</v>
      </c>
    </row>
    <row r="112" spans="1:8" ht="15.75" hidden="1" thickBot="1" x14ac:dyDescent="0.3">
      <c r="A112" s="32" t="s">
        <v>34</v>
      </c>
      <c r="B112" s="82" t="s">
        <v>149</v>
      </c>
      <c r="C112" s="11">
        <v>5</v>
      </c>
      <c r="D112" s="11">
        <v>3</v>
      </c>
      <c r="E112" s="43" t="s">
        <v>183</v>
      </c>
      <c r="F112" s="21">
        <v>0</v>
      </c>
      <c r="G112" s="113">
        <f>SUM(G113:G117)</f>
        <v>0</v>
      </c>
      <c r="H112" s="113">
        <f>SUM(H113:H117)</f>
        <v>0</v>
      </c>
    </row>
    <row r="113" spans="1:8" ht="15.75" hidden="1" thickBot="1" x14ac:dyDescent="0.3">
      <c r="A113" s="151" t="s">
        <v>312</v>
      </c>
      <c r="B113" s="80" t="s">
        <v>149</v>
      </c>
      <c r="C113" s="4">
        <v>5</v>
      </c>
      <c r="D113" s="4">
        <v>3</v>
      </c>
      <c r="E113" s="5" t="s">
        <v>313</v>
      </c>
      <c r="F113" s="6">
        <v>500</v>
      </c>
      <c r="G113" s="109"/>
      <c r="H113" s="109"/>
    </row>
    <row r="114" spans="1:8" ht="15.75" hidden="1" thickBot="1" x14ac:dyDescent="0.3">
      <c r="A114" s="232" t="s">
        <v>35</v>
      </c>
      <c r="B114" s="80" t="s">
        <v>149</v>
      </c>
      <c r="C114" s="4">
        <v>5</v>
      </c>
      <c r="D114" s="4">
        <v>3</v>
      </c>
      <c r="E114" s="5" t="s">
        <v>192</v>
      </c>
      <c r="F114" s="6">
        <v>500</v>
      </c>
      <c r="G114" s="109"/>
      <c r="H114" s="109"/>
    </row>
    <row r="115" spans="1:8" ht="25.5" hidden="1" thickBot="1" x14ac:dyDescent="0.3">
      <c r="A115" s="160" t="s">
        <v>326</v>
      </c>
      <c r="B115" s="80" t="s">
        <v>149</v>
      </c>
      <c r="C115" s="4">
        <v>5</v>
      </c>
      <c r="D115" s="4">
        <v>3</v>
      </c>
      <c r="E115" s="5" t="s">
        <v>315</v>
      </c>
      <c r="F115" s="6">
        <v>500</v>
      </c>
      <c r="G115" s="109"/>
      <c r="H115" s="109"/>
    </row>
    <row r="116" spans="1:8" ht="15.75" hidden="1" thickBot="1" x14ac:dyDescent="0.3">
      <c r="A116" s="271" t="s">
        <v>316</v>
      </c>
      <c r="B116" s="80" t="s">
        <v>149</v>
      </c>
      <c r="C116" s="4">
        <v>5</v>
      </c>
      <c r="D116" s="4">
        <v>3</v>
      </c>
      <c r="E116" s="5" t="s">
        <v>317</v>
      </c>
      <c r="F116" s="6">
        <v>500</v>
      </c>
      <c r="G116" s="109">
        <f>пр3!F84</f>
        <v>0</v>
      </c>
      <c r="H116" s="109">
        <f>пр3!G84</f>
        <v>0</v>
      </c>
    </row>
    <row r="117" spans="1:8" ht="15.75" hidden="1" thickBot="1" x14ac:dyDescent="0.3">
      <c r="A117" s="271" t="s">
        <v>318</v>
      </c>
      <c r="B117" s="80" t="s">
        <v>149</v>
      </c>
      <c r="C117" s="4">
        <v>5</v>
      </c>
      <c r="D117" s="4">
        <v>3</v>
      </c>
      <c r="E117" s="5">
        <v>9990041120</v>
      </c>
      <c r="F117" s="58">
        <v>500</v>
      </c>
      <c r="G117" s="159">
        <f>пр3!F86</f>
        <v>0</v>
      </c>
      <c r="H117" s="159">
        <f>пр3!G86</f>
        <v>0</v>
      </c>
    </row>
    <row r="118" spans="1:8" ht="15.75" hidden="1" thickBot="1" x14ac:dyDescent="0.3">
      <c r="A118" s="152" t="s">
        <v>50</v>
      </c>
      <c r="B118" s="79" t="s">
        <v>149</v>
      </c>
      <c r="C118" s="11">
        <v>8</v>
      </c>
      <c r="D118" s="11">
        <v>1</v>
      </c>
      <c r="E118" s="169" t="s">
        <v>319</v>
      </c>
      <c r="F118" s="12">
        <v>0</v>
      </c>
      <c r="G118" s="172">
        <f>G119</f>
        <v>0</v>
      </c>
      <c r="H118" s="172">
        <f>H119</f>
        <v>0</v>
      </c>
    </row>
    <row r="119" spans="1:8" ht="15.75" hidden="1" thickBot="1" x14ac:dyDescent="0.3">
      <c r="A119" s="271" t="s">
        <v>318</v>
      </c>
      <c r="B119" s="80" t="s">
        <v>149</v>
      </c>
      <c r="C119" s="4">
        <v>8</v>
      </c>
      <c r="D119" s="4">
        <v>1</v>
      </c>
      <c r="E119" s="165" t="s">
        <v>319</v>
      </c>
      <c r="F119" s="6">
        <v>500</v>
      </c>
      <c r="G119" s="246"/>
      <c r="H119" s="246"/>
    </row>
    <row r="120" spans="1:8" ht="15.75" thickBot="1" x14ac:dyDescent="0.3">
      <c r="A120" s="29" t="s">
        <v>72</v>
      </c>
      <c r="B120" s="79" t="s">
        <v>149</v>
      </c>
      <c r="C120" s="1">
        <v>14</v>
      </c>
      <c r="D120" s="1">
        <v>0</v>
      </c>
      <c r="E120" s="43" t="s">
        <v>183</v>
      </c>
      <c r="F120" s="150">
        <v>0</v>
      </c>
      <c r="G120" s="171">
        <f>G121+G123</f>
        <v>29282</v>
      </c>
      <c r="H120" s="171">
        <f>H121+H123</f>
        <v>29282</v>
      </c>
    </row>
    <row r="121" spans="1:8" ht="25.5" thickBot="1" x14ac:dyDescent="0.3">
      <c r="A121" s="39" t="s">
        <v>136</v>
      </c>
      <c r="B121" s="80" t="s">
        <v>149</v>
      </c>
      <c r="C121" s="23">
        <v>14</v>
      </c>
      <c r="D121" s="59">
        <v>1</v>
      </c>
      <c r="E121" s="43" t="s">
        <v>183</v>
      </c>
      <c r="F121" s="60">
        <v>0</v>
      </c>
      <c r="G121" s="111">
        <f>G122</f>
        <v>29282</v>
      </c>
      <c r="H121" s="111">
        <f>H122</f>
        <v>29282</v>
      </c>
    </row>
    <row r="122" spans="1:8" ht="24.75" thickBot="1" x14ac:dyDescent="0.3">
      <c r="A122" s="36" t="s">
        <v>73</v>
      </c>
      <c r="B122" s="82" t="s">
        <v>149</v>
      </c>
      <c r="C122" s="16">
        <v>14</v>
      </c>
      <c r="D122" s="17">
        <v>1</v>
      </c>
      <c r="E122" s="61">
        <v>2610160010</v>
      </c>
      <c r="F122" s="18">
        <v>500</v>
      </c>
      <c r="G122" s="109">
        <f>пр4!F200</f>
        <v>29282</v>
      </c>
      <c r="H122" s="109">
        <f>пр4!G200</f>
        <v>29282</v>
      </c>
    </row>
    <row r="123" spans="1:8" ht="15.75" hidden="1" thickBot="1" x14ac:dyDescent="0.3">
      <c r="A123" s="39" t="s">
        <v>137</v>
      </c>
      <c r="B123" s="83" t="s">
        <v>149</v>
      </c>
      <c r="C123" s="23">
        <v>14</v>
      </c>
      <c r="D123" s="59">
        <v>2</v>
      </c>
      <c r="E123" s="169" t="s">
        <v>183</v>
      </c>
      <c r="F123" s="60">
        <v>0</v>
      </c>
      <c r="G123" s="172">
        <f>G124</f>
        <v>0</v>
      </c>
      <c r="H123" s="172">
        <f>H124</f>
        <v>0</v>
      </c>
    </row>
    <row r="124" spans="1:8" ht="15.75" hidden="1" thickBot="1" x14ac:dyDescent="0.3">
      <c r="A124" s="36" t="s">
        <v>138</v>
      </c>
      <c r="B124" s="245" t="s">
        <v>149</v>
      </c>
      <c r="C124" s="24">
        <v>14</v>
      </c>
      <c r="D124" s="25">
        <v>2</v>
      </c>
      <c r="E124" s="61">
        <v>2610160062</v>
      </c>
      <c r="F124" s="27">
        <v>500</v>
      </c>
      <c r="G124" s="162">
        <f>пр3!F225</f>
        <v>0</v>
      </c>
      <c r="H124" s="162">
        <f>пр3!G225</f>
        <v>0</v>
      </c>
    </row>
    <row r="125" spans="1:8" ht="15.75" thickBot="1" x14ac:dyDescent="0.3">
      <c r="A125" s="86" t="s">
        <v>327</v>
      </c>
      <c r="B125" s="280" t="s">
        <v>299</v>
      </c>
      <c r="C125" s="65"/>
      <c r="D125" s="65"/>
      <c r="E125" s="43" t="s">
        <v>183</v>
      </c>
      <c r="F125" s="65"/>
      <c r="G125" s="84">
        <f>G126</f>
        <v>5640</v>
      </c>
      <c r="H125" s="84">
        <f>H126</f>
        <v>5640</v>
      </c>
    </row>
    <row r="126" spans="1:8" ht="15.75" thickBot="1" x14ac:dyDescent="0.3">
      <c r="A126" s="29" t="s">
        <v>24</v>
      </c>
      <c r="B126" s="259" t="s">
        <v>299</v>
      </c>
      <c r="C126" s="43" t="s">
        <v>112</v>
      </c>
      <c r="D126" s="43" t="s">
        <v>74</v>
      </c>
      <c r="E126" s="43" t="s">
        <v>183</v>
      </c>
      <c r="F126" s="3">
        <v>0</v>
      </c>
      <c r="G126" s="107">
        <f>G127</f>
        <v>5640</v>
      </c>
      <c r="H126" s="107">
        <f>H127</f>
        <v>5640</v>
      </c>
    </row>
    <row r="127" spans="1:8" ht="25.5" thickBot="1" x14ac:dyDescent="0.3">
      <c r="A127" s="39" t="s">
        <v>25</v>
      </c>
      <c r="B127" s="259" t="s">
        <v>299</v>
      </c>
      <c r="C127" s="19">
        <v>3</v>
      </c>
      <c r="D127" s="19">
        <v>9</v>
      </c>
      <c r="E127" s="43" t="s">
        <v>183</v>
      </c>
      <c r="F127" s="21">
        <v>0</v>
      </c>
      <c r="G127" s="111">
        <f>SUM(G128:G129)</f>
        <v>5640</v>
      </c>
      <c r="H127" s="111">
        <f>SUM(H128:H129)</f>
        <v>5640</v>
      </c>
    </row>
    <row r="128" spans="1:8" ht="15.75" thickBot="1" x14ac:dyDescent="0.3">
      <c r="A128" s="148" t="s">
        <v>26</v>
      </c>
      <c r="B128" s="260" t="s">
        <v>299</v>
      </c>
      <c r="C128" s="4">
        <v>3</v>
      </c>
      <c r="D128" s="4">
        <v>9</v>
      </c>
      <c r="E128" s="5">
        <v>9940020990</v>
      </c>
      <c r="F128" s="6">
        <v>100</v>
      </c>
      <c r="G128" s="109">
        <f>пр4!F54</f>
        <v>5640</v>
      </c>
      <c r="H128" s="109">
        <f>пр4!G54</f>
        <v>5640</v>
      </c>
    </row>
    <row r="129" spans="1:8" ht="15.75" hidden="1" thickBot="1" x14ac:dyDescent="0.3">
      <c r="A129" s="148" t="s">
        <v>26</v>
      </c>
      <c r="B129" s="260" t="s">
        <v>299</v>
      </c>
      <c r="C129" s="4">
        <v>3</v>
      </c>
      <c r="D129" s="4">
        <v>9</v>
      </c>
      <c r="E129" s="5">
        <v>9940020990</v>
      </c>
      <c r="F129" s="6">
        <v>200</v>
      </c>
      <c r="G129" s="109">
        <f>пр4!F55</f>
        <v>0</v>
      </c>
      <c r="H129" s="109">
        <f>пр4!G55</f>
        <v>0</v>
      </c>
    </row>
    <row r="130" spans="1:8" ht="15.75" thickBot="1" x14ac:dyDescent="0.3">
      <c r="A130" s="86" t="s">
        <v>300</v>
      </c>
      <c r="B130" s="280" t="s">
        <v>301</v>
      </c>
      <c r="C130" s="65"/>
      <c r="D130" s="65"/>
      <c r="E130" s="43" t="s">
        <v>183</v>
      </c>
      <c r="F130" s="65"/>
      <c r="G130" s="84">
        <f>G131+G136</f>
        <v>8320</v>
      </c>
      <c r="H130" s="84">
        <f>H131+H136</f>
        <v>8320</v>
      </c>
    </row>
    <row r="131" spans="1:8" ht="15.75" hidden="1" thickBot="1" x14ac:dyDescent="0.3">
      <c r="A131" s="152" t="s">
        <v>8</v>
      </c>
      <c r="B131" s="259" t="s">
        <v>301</v>
      </c>
      <c r="C131" s="43" t="s">
        <v>302</v>
      </c>
      <c r="D131" s="43" t="s">
        <v>74</v>
      </c>
      <c r="E131" s="43" t="s">
        <v>183</v>
      </c>
      <c r="F131" s="3">
        <v>0</v>
      </c>
      <c r="G131" s="107">
        <f>G134+G132</f>
        <v>0</v>
      </c>
      <c r="H131" s="107">
        <f>H134+H132</f>
        <v>0</v>
      </c>
    </row>
    <row r="132" spans="1:8" ht="25.5" hidden="1" thickBot="1" x14ac:dyDescent="0.3">
      <c r="A132" s="49" t="s">
        <v>9</v>
      </c>
      <c r="B132" s="259" t="s">
        <v>301</v>
      </c>
      <c r="C132" s="50">
        <v>1</v>
      </c>
      <c r="D132" s="50">
        <v>2</v>
      </c>
      <c r="E132" s="43" t="s">
        <v>183</v>
      </c>
      <c r="F132" s="51">
        <v>0</v>
      </c>
      <c r="G132" s="108">
        <f>G133</f>
        <v>0</v>
      </c>
      <c r="H132" s="108">
        <f>H133</f>
        <v>0</v>
      </c>
    </row>
    <row r="133" spans="1:8" ht="15.75" hidden="1" thickBot="1" x14ac:dyDescent="0.3">
      <c r="A133" s="30" t="s">
        <v>11</v>
      </c>
      <c r="B133" s="260" t="s">
        <v>301</v>
      </c>
      <c r="C133" s="4">
        <v>1</v>
      </c>
      <c r="D133" s="4">
        <v>2</v>
      </c>
      <c r="E133" s="5" t="s">
        <v>188</v>
      </c>
      <c r="F133" s="6">
        <v>200</v>
      </c>
      <c r="G133" s="109">
        <f>пр3!F13</f>
        <v>0</v>
      </c>
      <c r="H133" s="109">
        <f>пр3!G13</f>
        <v>0</v>
      </c>
    </row>
    <row r="134" spans="1:8" ht="25.5" hidden="1" thickBot="1" x14ac:dyDescent="0.3">
      <c r="A134" s="31" t="s">
        <v>14</v>
      </c>
      <c r="B134" s="259" t="s">
        <v>301</v>
      </c>
      <c r="C134" s="7">
        <v>1</v>
      </c>
      <c r="D134" s="8">
        <v>4</v>
      </c>
      <c r="E134" s="43" t="s">
        <v>183</v>
      </c>
      <c r="F134" s="10">
        <v>0</v>
      </c>
      <c r="G134" s="111">
        <f>SUM(G135:G135)</f>
        <v>0</v>
      </c>
      <c r="H134" s="111">
        <f>SUM(H135:H135)</f>
        <v>0</v>
      </c>
    </row>
    <row r="135" spans="1:8" ht="15.75" hidden="1" thickBot="1" x14ac:dyDescent="0.3">
      <c r="A135" s="30" t="s">
        <v>11</v>
      </c>
      <c r="B135" s="260" t="s">
        <v>301</v>
      </c>
      <c r="C135" s="4">
        <v>1</v>
      </c>
      <c r="D135" s="4">
        <v>4</v>
      </c>
      <c r="E135" s="5" t="s">
        <v>188</v>
      </c>
      <c r="F135" s="6">
        <v>200</v>
      </c>
      <c r="G135" s="109">
        <f>пр3!F21</f>
        <v>0</v>
      </c>
      <c r="H135" s="109">
        <f>пр3!G21</f>
        <v>0</v>
      </c>
    </row>
    <row r="136" spans="1:8" ht="15.75" thickBot="1" x14ac:dyDescent="0.3">
      <c r="A136" s="152" t="s">
        <v>19</v>
      </c>
      <c r="B136" s="259" t="s">
        <v>301</v>
      </c>
      <c r="C136" s="19">
        <v>1</v>
      </c>
      <c r="D136" s="19">
        <v>13</v>
      </c>
      <c r="E136" s="43" t="s">
        <v>183</v>
      </c>
      <c r="F136" s="21">
        <v>0</v>
      </c>
      <c r="G136" s="111">
        <f>SUM(G137:G138)</f>
        <v>8320</v>
      </c>
      <c r="H136" s="111">
        <f>SUM(H137:H138)</f>
        <v>8320</v>
      </c>
    </row>
    <row r="137" spans="1:8" x14ac:dyDescent="0.25">
      <c r="A137" s="151" t="s">
        <v>303</v>
      </c>
      <c r="B137" s="260" t="s">
        <v>301</v>
      </c>
      <c r="C137" s="4">
        <v>1</v>
      </c>
      <c r="D137" s="4">
        <v>13</v>
      </c>
      <c r="E137" s="261" t="s">
        <v>304</v>
      </c>
      <c r="F137" s="6">
        <v>100</v>
      </c>
      <c r="G137" s="109">
        <f>пр4!F44</f>
        <v>7320</v>
      </c>
      <c r="H137" s="109">
        <f>пр4!G44</f>
        <v>7320</v>
      </c>
    </row>
    <row r="138" spans="1:8" x14ac:dyDescent="0.25">
      <c r="A138" s="151" t="s">
        <v>303</v>
      </c>
      <c r="B138" s="260" t="s">
        <v>301</v>
      </c>
      <c r="C138" s="4">
        <v>1</v>
      </c>
      <c r="D138" s="4">
        <v>13</v>
      </c>
      <c r="E138" s="261" t="s">
        <v>304</v>
      </c>
      <c r="F138" s="6">
        <v>200</v>
      </c>
      <c r="G138" s="109">
        <f>пр4!F45</f>
        <v>1000</v>
      </c>
      <c r="H138" s="109">
        <f>пр4!G45</f>
        <v>1000</v>
      </c>
    </row>
    <row r="139" spans="1:8" ht="15.75" thickBot="1" x14ac:dyDescent="0.3">
      <c r="A139" s="281" t="s">
        <v>84</v>
      </c>
      <c r="B139" s="282" t="s">
        <v>85</v>
      </c>
      <c r="C139" s="283"/>
      <c r="D139" s="283"/>
      <c r="E139" s="170" t="s">
        <v>183</v>
      </c>
      <c r="F139" s="283"/>
      <c r="G139" s="284">
        <f>G140+G182+G187</f>
        <v>316236.05846999999</v>
      </c>
      <c r="H139" s="284">
        <f>H140+H182+H187</f>
        <v>316168.85846999998</v>
      </c>
    </row>
    <row r="140" spans="1:8" ht="15.75" thickBot="1" x14ac:dyDescent="0.3">
      <c r="A140" s="29" t="s">
        <v>38</v>
      </c>
      <c r="B140" s="11" t="s">
        <v>85</v>
      </c>
      <c r="C140" s="1">
        <v>7</v>
      </c>
      <c r="D140" s="1">
        <v>0</v>
      </c>
      <c r="E140" s="43" t="s">
        <v>183</v>
      </c>
      <c r="F140" s="3">
        <v>0</v>
      </c>
      <c r="G140" s="107">
        <f>G141+G149+G175+G173</f>
        <v>300129.75847</v>
      </c>
      <c r="H140" s="107">
        <f>H141+H149+H175+H173</f>
        <v>300062.55846999999</v>
      </c>
    </row>
    <row r="141" spans="1:8" ht="15.75" thickBot="1" x14ac:dyDescent="0.3">
      <c r="A141" s="34" t="s">
        <v>39</v>
      </c>
      <c r="B141" s="4" t="s">
        <v>85</v>
      </c>
      <c r="C141" s="19">
        <v>7</v>
      </c>
      <c r="D141" s="19">
        <v>1</v>
      </c>
      <c r="E141" s="43" t="s">
        <v>183</v>
      </c>
      <c r="F141" s="21">
        <v>0</v>
      </c>
      <c r="G141" s="111">
        <f>SUM(G142:G148)</f>
        <v>114596.38</v>
      </c>
      <c r="H141" s="111">
        <f>SUM(H142:H148)</f>
        <v>114529.18000000001</v>
      </c>
    </row>
    <row r="142" spans="1:8" x14ac:dyDescent="0.25">
      <c r="A142" s="30" t="s">
        <v>184</v>
      </c>
      <c r="B142" s="4" t="s">
        <v>85</v>
      </c>
      <c r="C142" s="166">
        <v>7</v>
      </c>
      <c r="D142" s="166">
        <v>1</v>
      </c>
      <c r="E142" s="168" t="s">
        <v>185</v>
      </c>
      <c r="F142" s="167">
        <v>100</v>
      </c>
      <c r="G142" s="162">
        <f>пр4!F82</f>
        <v>59960</v>
      </c>
      <c r="H142" s="162">
        <f>пр4!G82</f>
        <v>59960</v>
      </c>
    </row>
    <row r="143" spans="1:8" hidden="1" x14ac:dyDescent="0.25">
      <c r="A143" s="30" t="s">
        <v>184</v>
      </c>
      <c r="B143" s="4" t="s">
        <v>85</v>
      </c>
      <c r="C143" s="166">
        <v>7</v>
      </c>
      <c r="D143" s="166">
        <v>1</v>
      </c>
      <c r="E143" s="168" t="s">
        <v>185</v>
      </c>
      <c r="F143" s="167">
        <v>200</v>
      </c>
      <c r="G143" s="162">
        <f>пр4!F83</f>
        <v>0</v>
      </c>
      <c r="H143" s="162">
        <f>пр4!G83</f>
        <v>0</v>
      </c>
    </row>
    <row r="144" spans="1:8" x14ac:dyDescent="0.25">
      <c r="A144" s="30" t="s">
        <v>40</v>
      </c>
      <c r="B144" s="11" t="s">
        <v>85</v>
      </c>
      <c r="C144" s="4">
        <v>7</v>
      </c>
      <c r="D144" s="4">
        <v>1</v>
      </c>
      <c r="E144" s="5" t="s">
        <v>193</v>
      </c>
      <c r="F144" s="6">
        <v>100</v>
      </c>
      <c r="G144" s="162">
        <f>пр4!F84</f>
        <v>42043.08</v>
      </c>
      <c r="H144" s="162">
        <f>пр4!G84</f>
        <v>42043.08</v>
      </c>
    </row>
    <row r="145" spans="1:8" ht="15.75" thickBot="1" x14ac:dyDescent="0.3">
      <c r="A145" s="30" t="s">
        <v>40</v>
      </c>
      <c r="B145" s="11" t="s">
        <v>85</v>
      </c>
      <c r="C145" s="4">
        <v>7</v>
      </c>
      <c r="D145" s="4">
        <v>1</v>
      </c>
      <c r="E145" s="5" t="s">
        <v>193</v>
      </c>
      <c r="F145" s="6">
        <v>200</v>
      </c>
      <c r="G145" s="162">
        <f>пр4!F85</f>
        <v>12593.3</v>
      </c>
      <c r="H145" s="162">
        <f>пр4!G85</f>
        <v>12526.1</v>
      </c>
    </row>
    <row r="146" spans="1:8" ht="15.75" hidden="1" thickBot="1" x14ac:dyDescent="0.3">
      <c r="A146" s="30" t="s">
        <v>40</v>
      </c>
      <c r="B146" s="11" t="s">
        <v>85</v>
      </c>
      <c r="C146" s="4">
        <v>7</v>
      </c>
      <c r="D146" s="4">
        <v>1</v>
      </c>
      <c r="E146" s="5" t="s">
        <v>193</v>
      </c>
      <c r="F146" s="6">
        <v>400</v>
      </c>
      <c r="G146" s="162">
        <f>пр4!F86</f>
        <v>0</v>
      </c>
      <c r="H146" s="162">
        <f>пр4!G86</f>
        <v>0</v>
      </c>
    </row>
    <row r="147" spans="1:8" ht="15.75" hidden="1" thickBot="1" x14ac:dyDescent="0.3">
      <c r="A147" s="30" t="s">
        <v>40</v>
      </c>
      <c r="B147" s="11" t="s">
        <v>85</v>
      </c>
      <c r="C147" s="4">
        <v>7</v>
      </c>
      <c r="D147" s="4">
        <v>1</v>
      </c>
      <c r="E147" s="5" t="s">
        <v>193</v>
      </c>
      <c r="F147" s="6">
        <v>800</v>
      </c>
      <c r="G147" s="162">
        <f>пр4!F87</f>
        <v>0</v>
      </c>
      <c r="H147" s="162">
        <f>пр4!G87</f>
        <v>0</v>
      </c>
    </row>
    <row r="148" spans="1:8" ht="15.75" hidden="1" thickBot="1" x14ac:dyDescent="0.3">
      <c r="A148" s="37" t="s">
        <v>31</v>
      </c>
      <c r="B148" s="24" t="s">
        <v>85</v>
      </c>
      <c r="C148" s="13">
        <v>7</v>
      </c>
      <c r="D148" s="13">
        <v>1</v>
      </c>
      <c r="E148" s="14">
        <v>7950000</v>
      </c>
      <c r="F148" s="15">
        <v>200</v>
      </c>
      <c r="G148" s="162">
        <f>пр4!F88</f>
        <v>0</v>
      </c>
      <c r="H148" s="162">
        <f>пр4!G88</f>
        <v>0</v>
      </c>
    </row>
    <row r="149" spans="1:8" ht="15.75" thickBot="1" x14ac:dyDescent="0.3">
      <c r="A149" s="32" t="s">
        <v>41</v>
      </c>
      <c r="B149" s="4" t="s">
        <v>85</v>
      </c>
      <c r="C149" s="11">
        <v>7</v>
      </c>
      <c r="D149" s="11">
        <v>2</v>
      </c>
      <c r="E149" s="43" t="s">
        <v>183</v>
      </c>
      <c r="F149" s="12">
        <v>0</v>
      </c>
      <c r="G149" s="112">
        <f>SUM(G150:G172)</f>
        <v>177963.37846999997</v>
      </c>
      <c r="H149" s="112">
        <f>SUM(H150:H172)</f>
        <v>177963.37846999997</v>
      </c>
    </row>
    <row r="150" spans="1:8" x14ac:dyDescent="0.25">
      <c r="A150" s="30" t="s">
        <v>42</v>
      </c>
      <c r="B150" s="4" t="s">
        <v>85</v>
      </c>
      <c r="C150" s="4">
        <v>7</v>
      </c>
      <c r="D150" s="4">
        <v>2</v>
      </c>
      <c r="E150" s="5" t="s">
        <v>194</v>
      </c>
      <c r="F150" s="6">
        <v>100</v>
      </c>
      <c r="G150" s="143">
        <f>пр4!F91</f>
        <v>9384</v>
      </c>
      <c r="H150" s="143">
        <f>пр4!G91</f>
        <v>9384</v>
      </c>
    </row>
    <row r="151" spans="1:8" x14ac:dyDescent="0.25">
      <c r="A151" s="30" t="s">
        <v>42</v>
      </c>
      <c r="B151" s="4" t="s">
        <v>85</v>
      </c>
      <c r="C151" s="4">
        <v>7</v>
      </c>
      <c r="D151" s="4">
        <v>2</v>
      </c>
      <c r="E151" s="5" t="s">
        <v>194</v>
      </c>
      <c r="F151" s="6">
        <v>200</v>
      </c>
      <c r="G151" s="143">
        <f>пр4!F92</f>
        <v>11000</v>
      </c>
      <c r="H151" s="143">
        <f>пр4!G92</f>
        <v>11000</v>
      </c>
    </row>
    <row r="152" spans="1:8" hidden="1" x14ac:dyDescent="0.25">
      <c r="A152" s="30" t="s">
        <v>42</v>
      </c>
      <c r="B152" s="4" t="s">
        <v>85</v>
      </c>
      <c r="C152" s="4">
        <v>7</v>
      </c>
      <c r="D152" s="4">
        <v>2</v>
      </c>
      <c r="E152" s="5" t="s">
        <v>194</v>
      </c>
      <c r="F152" s="6">
        <v>300</v>
      </c>
      <c r="G152" s="143">
        <f>пр4!F93</f>
        <v>0</v>
      </c>
      <c r="H152" s="143">
        <f>пр4!G93</f>
        <v>0</v>
      </c>
    </row>
    <row r="153" spans="1:8" hidden="1" x14ac:dyDescent="0.25">
      <c r="A153" s="30" t="s">
        <v>42</v>
      </c>
      <c r="B153" s="4" t="s">
        <v>85</v>
      </c>
      <c r="C153" s="4">
        <v>7</v>
      </c>
      <c r="D153" s="4">
        <v>2</v>
      </c>
      <c r="E153" s="5" t="s">
        <v>194</v>
      </c>
      <c r="F153" s="6">
        <v>800</v>
      </c>
      <c r="G153" s="143">
        <f>пр4!F94</f>
        <v>0</v>
      </c>
      <c r="H153" s="143">
        <f>пр4!G94</f>
        <v>0</v>
      </c>
    </row>
    <row r="154" spans="1:8" ht="24.75" x14ac:dyDescent="0.25">
      <c r="A154" s="30" t="s">
        <v>364</v>
      </c>
      <c r="B154" s="4" t="s">
        <v>85</v>
      </c>
      <c r="C154" s="4">
        <v>7</v>
      </c>
      <c r="D154" s="4">
        <v>2</v>
      </c>
      <c r="E154" s="5">
        <v>1920202590</v>
      </c>
      <c r="F154" s="6">
        <v>200</v>
      </c>
      <c r="G154" s="109">
        <f>пр4!F98</f>
        <v>11686.80917</v>
      </c>
      <c r="H154" s="109">
        <f>пр4!G98</f>
        <v>11686.80917</v>
      </c>
    </row>
    <row r="155" spans="1:8" ht="24.75" x14ac:dyDescent="0.25">
      <c r="A155" s="30" t="s">
        <v>297</v>
      </c>
      <c r="B155" s="4" t="s">
        <v>85</v>
      </c>
      <c r="C155" s="4">
        <v>7</v>
      </c>
      <c r="D155" s="4">
        <v>2</v>
      </c>
      <c r="E155" s="5">
        <v>1920202590</v>
      </c>
      <c r="F155" s="6">
        <v>300</v>
      </c>
      <c r="G155" s="109">
        <f>пр4!F99</f>
        <v>1401.5474999999999</v>
      </c>
      <c r="H155" s="109">
        <f>пр4!G99</f>
        <v>1401.5474999999999</v>
      </c>
    </row>
    <row r="156" spans="1:8" ht="24" x14ac:dyDescent="0.25">
      <c r="A156" s="36" t="s">
        <v>43</v>
      </c>
      <c r="B156" s="4" t="s">
        <v>85</v>
      </c>
      <c r="C156" s="4">
        <v>7</v>
      </c>
      <c r="D156" s="4">
        <v>2</v>
      </c>
      <c r="E156" s="5">
        <v>1920206590</v>
      </c>
      <c r="F156" s="6">
        <v>100</v>
      </c>
      <c r="G156" s="109">
        <f>пр4!F96</f>
        <v>119358.61</v>
      </c>
      <c r="H156" s="109">
        <f>пр4!G96</f>
        <v>119358.61</v>
      </c>
    </row>
    <row r="157" spans="1:8" ht="24" hidden="1" x14ac:dyDescent="0.25">
      <c r="A157" s="36" t="s">
        <v>43</v>
      </c>
      <c r="B157" s="4" t="s">
        <v>85</v>
      </c>
      <c r="C157" s="4">
        <v>7</v>
      </c>
      <c r="D157" s="4">
        <v>2</v>
      </c>
      <c r="E157" s="5">
        <v>1920206590</v>
      </c>
      <c r="F157" s="6">
        <v>200</v>
      </c>
      <c r="G157" s="109">
        <f>[2]пр3!F102</f>
        <v>0</v>
      </c>
      <c r="H157" s="109">
        <v>0</v>
      </c>
    </row>
    <row r="158" spans="1:8" x14ac:dyDescent="0.25">
      <c r="A158" s="258" t="s">
        <v>294</v>
      </c>
      <c r="B158" s="4" t="s">
        <v>85</v>
      </c>
      <c r="C158" s="4">
        <v>7</v>
      </c>
      <c r="D158" s="4">
        <v>2</v>
      </c>
      <c r="E158" s="5" t="s">
        <v>295</v>
      </c>
      <c r="F158" s="6">
        <v>100</v>
      </c>
      <c r="G158" s="109">
        <f>пр4!F95</f>
        <v>24529.68</v>
      </c>
      <c r="H158" s="109">
        <f>пр4!G95</f>
        <v>24529.68</v>
      </c>
    </row>
    <row r="159" spans="1:8" x14ac:dyDescent="0.25">
      <c r="A159" s="258" t="s">
        <v>363</v>
      </c>
      <c r="B159" s="4" t="s">
        <v>85</v>
      </c>
      <c r="C159" s="4">
        <v>7</v>
      </c>
      <c r="D159" s="4">
        <v>2</v>
      </c>
      <c r="E159" s="5" t="s">
        <v>347</v>
      </c>
      <c r="F159" s="6">
        <v>100</v>
      </c>
      <c r="G159" s="109">
        <f>пр4!F97</f>
        <v>283.221</v>
      </c>
      <c r="H159" s="109">
        <f>пр4!G97</f>
        <v>283.221</v>
      </c>
    </row>
    <row r="160" spans="1:8" x14ac:dyDescent="0.25">
      <c r="A160" s="258" t="s">
        <v>394</v>
      </c>
      <c r="B160" s="4" t="s">
        <v>406</v>
      </c>
      <c r="C160" s="4">
        <v>7</v>
      </c>
      <c r="D160" s="4">
        <v>2</v>
      </c>
      <c r="E160" s="5" t="s">
        <v>407</v>
      </c>
      <c r="F160" s="6">
        <v>100</v>
      </c>
      <c r="G160" s="109">
        <f>пр4!F100</f>
        <v>319.51080000000002</v>
      </c>
      <c r="H160" s="109">
        <f>пр4!G100</f>
        <v>319.51080000000002</v>
      </c>
    </row>
    <row r="161" spans="1:8" hidden="1" x14ac:dyDescent="0.25">
      <c r="A161" s="151" t="s">
        <v>202</v>
      </c>
      <c r="B161" s="4" t="s">
        <v>85</v>
      </c>
      <c r="C161" s="4">
        <v>7</v>
      </c>
      <c r="D161" s="4">
        <v>3</v>
      </c>
      <c r="E161" s="5" t="s">
        <v>205</v>
      </c>
      <c r="F161" s="6">
        <v>600</v>
      </c>
      <c r="G161" s="109">
        <v>0</v>
      </c>
      <c r="H161" s="109">
        <v>0</v>
      </c>
    </row>
    <row r="162" spans="1:8" hidden="1" x14ac:dyDescent="0.25">
      <c r="A162" s="151" t="s">
        <v>202</v>
      </c>
      <c r="B162" s="4" t="s">
        <v>85</v>
      </c>
      <c r="C162" s="4">
        <v>7</v>
      </c>
      <c r="D162" s="4">
        <v>3</v>
      </c>
      <c r="E162" s="5" t="s">
        <v>205</v>
      </c>
      <c r="F162" s="6">
        <v>200</v>
      </c>
      <c r="G162" s="109">
        <f>[2]пр3!F107</f>
        <v>0</v>
      </c>
      <c r="H162" s="109">
        <v>0</v>
      </c>
    </row>
    <row r="163" spans="1:8" hidden="1" x14ac:dyDescent="0.25">
      <c r="A163" s="151" t="s">
        <v>202</v>
      </c>
      <c r="B163" s="4" t="s">
        <v>85</v>
      </c>
      <c r="C163" s="4">
        <v>7</v>
      </c>
      <c r="D163" s="4">
        <v>3</v>
      </c>
      <c r="E163" s="5" t="s">
        <v>205</v>
      </c>
      <c r="F163" s="6">
        <v>400</v>
      </c>
      <c r="G163" s="109">
        <f>[2]пр3!F108</f>
        <v>0</v>
      </c>
      <c r="H163" s="109">
        <v>0</v>
      </c>
    </row>
    <row r="164" spans="1:8" hidden="1" x14ac:dyDescent="0.25">
      <c r="A164" s="151" t="s">
        <v>202</v>
      </c>
      <c r="B164" s="4" t="s">
        <v>85</v>
      </c>
      <c r="C164" s="4">
        <v>7</v>
      </c>
      <c r="D164" s="4">
        <v>3</v>
      </c>
      <c r="E164" s="5" t="s">
        <v>205</v>
      </c>
      <c r="F164" s="6">
        <v>800</v>
      </c>
      <c r="G164" s="109">
        <f>[2]пр3!F109</f>
        <v>0</v>
      </c>
      <c r="H164" s="109">
        <v>0</v>
      </c>
    </row>
    <row r="165" spans="1:8" hidden="1" x14ac:dyDescent="0.25">
      <c r="A165" s="151" t="s">
        <v>203</v>
      </c>
      <c r="B165" s="4" t="s">
        <v>85</v>
      </c>
      <c r="C165" s="4">
        <v>7</v>
      </c>
      <c r="D165" s="4">
        <v>3</v>
      </c>
      <c r="E165" s="5" t="s">
        <v>206</v>
      </c>
      <c r="F165" s="6">
        <v>100</v>
      </c>
      <c r="G165" s="109">
        <v>0</v>
      </c>
      <c r="H165" s="109">
        <v>0</v>
      </c>
    </row>
    <row r="166" spans="1:8" hidden="1" x14ac:dyDescent="0.25">
      <c r="A166" s="151" t="s">
        <v>203</v>
      </c>
      <c r="B166" s="4" t="s">
        <v>85</v>
      </c>
      <c r="C166" s="4">
        <v>7</v>
      </c>
      <c r="D166" s="4">
        <v>3</v>
      </c>
      <c r="E166" s="5" t="s">
        <v>206</v>
      </c>
      <c r="F166" s="6">
        <v>200</v>
      </c>
      <c r="G166" s="109">
        <v>0</v>
      </c>
      <c r="H166" s="109">
        <v>0</v>
      </c>
    </row>
    <row r="167" spans="1:8" hidden="1" x14ac:dyDescent="0.25">
      <c r="A167" s="151" t="s">
        <v>203</v>
      </c>
      <c r="B167" s="4" t="s">
        <v>85</v>
      </c>
      <c r="C167" s="4">
        <v>7</v>
      </c>
      <c r="D167" s="4">
        <v>3</v>
      </c>
      <c r="E167" s="5" t="s">
        <v>206</v>
      </c>
      <c r="F167" s="6">
        <v>800</v>
      </c>
      <c r="G167" s="109">
        <v>0</v>
      </c>
      <c r="H167" s="109">
        <v>0</v>
      </c>
    </row>
    <row r="168" spans="1:8" hidden="1" x14ac:dyDescent="0.25">
      <c r="A168" s="151" t="s">
        <v>204</v>
      </c>
      <c r="B168" s="4" t="s">
        <v>85</v>
      </c>
      <c r="C168" s="4">
        <v>7</v>
      </c>
      <c r="D168" s="4">
        <v>3</v>
      </c>
      <c r="E168" s="5" t="s">
        <v>207</v>
      </c>
      <c r="F168" s="6">
        <v>600</v>
      </c>
      <c r="G168" s="109">
        <v>0</v>
      </c>
      <c r="H168" s="109">
        <v>0</v>
      </c>
    </row>
    <row r="169" spans="1:8" hidden="1" x14ac:dyDescent="0.25">
      <c r="A169" s="151" t="s">
        <v>204</v>
      </c>
      <c r="B169" s="4" t="s">
        <v>85</v>
      </c>
      <c r="C169" s="4">
        <v>7</v>
      </c>
      <c r="D169" s="4">
        <v>3</v>
      </c>
      <c r="E169" s="5" t="s">
        <v>207</v>
      </c>
      <c r="F169" s="6">
        <v>200</v>
      </c>
      <c r="G169" s="109">
        <f>[2]пр3!F115</f>
        <v>0</v>
      </c>
      <c r="H169" s="109">
        <v>0</v>
      </c>
    </row>
    <row r="170" spans="1:8" hidden="1" x14ac:dyDescent="0.25">
      <c r="A170" s="151" t="s">
        <v>204</v>
      </c>
      <c r="B170" s="4" t="s">
        <v>85</v>
      </c>
      <c r="C170" s="4">
        <v>7</v>
      </c>
      <c r="D170" s="4">
        <v>3</v>
      </c>
      <c r="E170" s="5" t="s">
        <v>207</v>
      </c>
      <c r="F170" s="6">
        <v>400</v>
      </c>
      <c r="G170" s="109">
        <f>[2]пр3!F116</f>
        <v>0</v>
      </c>
      <c r="H170" s="109">
        <v>0</v>
      </c>
    </row>
    <row r="171" spans="1:8" hidden="1" x14ac:dyDescent="0.25">
      <c r="A171" s="151" t="s">
        <v>204</v>
      </c>
      <c r="B171" s="4" t="s">
        <v>85</v>
      </c>
      <c r="C171" s="4">
        <v>7</v>
      </c>
      <c r="D171" s="4">
        <v>3</v>
      </c>
      <c r="E171" s="5" t="s">
        <v>207</v>
      </c>
      <c r="F171" s="6">
        <v>800</v>
      </c>
      <c r="G171" s="109">
        <f>[2]пр3!F117</f>
        <v>0</v>
      </c>
      <c r="H171" s="109">
        <v>0</v>
      </c>
    </row>
    <row r="172" spans="1:8" hidden="1" x14ac:dyDescent="0.25">
      <c r="A172" s="37" t="s">
        <v>31</v>
      </c>
      <c r="B172" s="4" t="s">
        <v>85</v>
      </c>
      <c r="C172" s="13">
        <v>7</v>
      </c>
      <c r="D172" s="13">
        <v>3</v>
      </c>
      <c r="E172" s="5" t="s">
        <v>196</v>
      </c>
      <c r="F172" s="15">
        <v>200</v>
      </c>
      <c r="G172" s="109">
        <f>[2]пр3!F119</f>
        <v>0</v>
      </c>
      <c r="H172" s="109">
        <v>0</v>
      </c>
    </row>
    <row r="173" spans="1:8" hidden="1" x14ac:dyDescent="0.25">
      <c r="A173" s="351" t="s">
        <v>46</v>
      </c>
      <c r="B173" s="11" t="s">
        <v>85</v>
      </c>
      <c r="C173" s="237">
        <v>7</v>
      </c>
      <c r="D173" s="237">
        <v>7</v>
      </c>
      <c r="E173" s="9">
        <v>0</v>
      </c>
      <c r="F173" s="350">
        <v>0</v>
      </c>
      <c r="G173" s="172">
        <f>G174</f>
        <v>0</v>
      </c>
      <c r="H173" s="172">
        <f>H174</f>
        <v>0</v>
      </c>
    </row>
    <row r="174" spans="1:8" hidden="1" x14ac:dyDescent="0.25">
      <c r="A174" s="37" t="s">
        <v>348</v>
      </c>
      <c r="B174" s="4" t="s">
        <v>85</v>
      </c>
      <c r="C174" s="13">
        <v>7</v>
      </c>
      <c r="D174" s="13">
        <v>7</v>
      </c>
      <c r="E174" s="5"/>
      <c r="F174" s="15">
        <v>200</v>
      </c>
      <c r="G174" s="172">
        <v>0</v>
      </c>
      <c r="H174" s="172">
        <v>0</v>
      </c>
    </row>
    <row r="175" spans="1:8" ht="15.75" thickBot="1" x14ac:dyDescent="0.3">
      <c r="A175" s="32" t="s">
        <v>48</v>
      </c>
      <c r="B175" s="19" t="s">
        <v>85</v>
      </c>
      <c r="C175" s="11">
        <v>7</v>
      </c>
      <c r="D175" s="11">
        <v>9</v>
      </c>
      <c r="E175" s="170" t="s">
        <v>183</v>
      </c>
      <c r="F175" s="12">
        <v>0</v>
      </c>
      <c r="G175" s="110">
        <f>SUM(G176:G181)</f>
        <v>7570</v>
      </c>
      <c r="H175" s="110">
        <f>SUM(H176:H181)</f>
        <v>7570</v>
      </c>
    </row>
    <row r="176" spans="1:8" x14ac:dyDescent="0.25">
      <c r="A176" s="30" t="s">
        <v>11</v>
      </c>
      <c r="B176" s="4" t="s">
        <v>85</v>
      </c>
      <c r="C176" s="4">
        <v>7</v>
      </c>
      <c r="D176" s="4">
        <v>9</v>
      </c>
      <c r="E176" s="5" t="s">
        <v>188</v>
      </c>
      <c r="F176" s="6">
        <v>100</v>
      </c>
      <c r="G176" s="109">
        <f>пр4!F121</f>
        <v>2820</v>
      </c>
      <c r="H176" s="109">
        <f>пр4!G121</f>
        <v>2820</v>
      </c>
    </row>
    <row r="177" spans="1:8" hidden="1" x14ac:dyDescent="0.25">
      <c r="A177" s="30" t="s">
        <v>11</v>
      </c>
      <c r="B177" s="4" t="s">
        <v>85</v>
      </c>
      <c r="C177" s="4">
        <v>7</v>
      </c>
      <c r="D177" s="4">
        <v>9</v>
      </c>
      <c r="E177" s="5" t="s">
        <v>188</v>
      </c>
      <c r="F177" s="6">
        <v>200</v>
      </c>
      <c r="G177" s="109">
        <f>пр4!F122</f>
        <v>0</v>
      </c>
      <c r="H177" s="109">
        <f>пр4!G122</f>
        <v>0</v>
      </c>
    </row>
    <row r="178" spans="1:8" x14ac:dyDescent="0.25">
      <c r="A178" s="38" t="s">
        <v>209</v>
      </c>
      <c r="B178" s="4" t="s">
        <v>85</v>
      </c>
      <c r="C178" s="4">
        <v>7</v>
      </c>
      <c r="D178" s="4">
        <v>9</v>
      </c>
      <c r="E178" s="5" t="s">
        <v>208</v>
      </c>
      <c r="F178" s="6">
        <v>100</v>
      </c>
      <c r="G178" s="109">
        <f>пр4!F126</f>
        <v>4750</v>
      </c>
      <c r="H178" s="109">
        <f>пр4!G126</f>
        <v>4750</v>
      </c>
    </row>
    <row r="179" spans="1:8" hidden="1" x14ac:dyDescent="0.25">
      <c r="A179" s="38" t="s">
        <v>209</v>
      </c>
      <c r="B179" s="4" t="s">
        <v>85</v>
      </c>
      <c r="C179" s="4">
        <v>7</v>
      </c>
      <c r="D179" s="4">
        <v>9</v>
      </c>
      <c r="E179" s="5" t="s">
        <v>208</v>
      </c>
      <c r="F179" s="6">
        <v>200</v>
      </c>
      <c r="G179" s="109">
        <f>пр4!F124</f>
        <v>0</v>
      </c>
      <c r="H179" s="109">
        <f>пр4!G124</f>
        <v>0</v>
      </c>
    </row>
    <row r="180" spans="1:8" hidden="1" x14ac:dyDescent="0.25">
      <c r="A180" s="38" t="s">
        <v>209</v>
      </c>
      <c r="B180" s="4" t="s">
        <v>85</v>
      </c>
      <c r="C180" s="4">
        <v>7</v>
      </c>
      <c r="D180" s="4">
        <v>9</v>
      </c>
      <c r="E180" s="5" t="s">
        <v>208</v>
      </c>
      <c r="F180" s="6">
        <v>800</v>
      </c>
      <c r="G180" s="109">
        <f>пр4!F125</f>
        <v>0</v>
      </c>
      <c r="H180" s="109">
        <f>пр4!G125</f>
        <v>0</v>
      </c>
    </row>
    <row r="181" spans="1:8" hidden="1" x14ac:dyDescent="0.25">
      <c r="A181" s="37" t="s">
        <v>31</v>
      </c>
      <c r="B181" s="4" t="s">
        <v>85</v>
      </c>
      <c r="C181" s="13">
        <v>7</v>
      </c>
      <c r="D181" s="13">
        <v>9</v>
      </c>
      <c r="E181" s="5" t="s">
        <v>196</v>
      </c>
      <c r="F181" s="15">
        <v>200</v>
      </c>
      <c r="G181" s="109">
        <v>0</v>
      </c>
      <c r="H181" s="109">
        <v>0</v>
      </c>
    </row>
    <row r="182" spans="1:8" x14ac:dyDescent="0.25">
      <c r="A182" s="81" t="s">
        <v>69</v>
      </c>
      <c r="B182" s="11" t="s">
        <v>85</v>
      </c>
      <c r="C182" s="7">
        <v>10</v>
      </c>
      <c r="D182" s="7">
        <v>4</v>
      </c>
      <c r="E182" s="44">
        <v>0</v>
      </c>
      <c r="F182" s="45">
        <v>0</v>
      </c>
      <c r="G182" s="132">
        <f>G184+G185+G186</f>
        <v>7664.3</v>
      </c>
      <c r="H182" s="132">
        <f>H184+H185+H186</f>
        <v>7664.3</v>
      </c>
    </row>
    <row r="183" spans="1:8" ht="36" hidden="1" x14ac:dyDescent="0.25">
      <c r="A183" s="66" t="s">
        <v>70</v>
      </c>
      <c r="B183" s="24" t="s">
        <v>85</v>
      </c>
      <c r="C183" s="24">
        <v>10</v>
      </c>
      <c r="D183" s="24">
        <v>4</v>
      </c>
      <c r="E183" s="67">
        <v>5200000</v>
      </c>
      <c r="F183" s="68">
        <v>300</v>
      </c>
      <c r="G183" s="109">
        <v>0</v>
      </c>
      <c r="H183" s="109">
        <v>0</v>
      </c>
    </row>
    <row r="184" spans="1:8" ht="48" x14ac:dyDescent="0.25">
      <c r="A184" s="66" t="s">
        <v>177</v>
      </c>
      <c r="B184" s="24" t="s">
        <v>85</v>
      </c>
      <c r="C184" s="24">
        <v>10</v>
      </c>
      <c r="D184" s="24">
        <v>4</v>
      </c>
      <c r="E184" s="67">
        <v>2230181540</v>
      </c>
      <c r="F184" s="68">
        <v>300</v>
      </c>
      <c r="G184" s="109">
        <f>пр4!F177</f>
        <v>1186.3</v>
      </c>
      <c r="H184" s="109">
        <f>пр4!G177</f>
        <v>1186.3</v>
      </c>
    </row>
    <row r="185" spans="1:8" x14ac:dyDescent="0.25">
      <c r="A185" s="88" t="s">
        <v>71</v>
      </c>
      <c r="B185" s="62" t="s">
        <v>85</v>
      </c>
      <c r="C185" s="62">
        <v>10</v>
      </c>
      <c r="D185" s="62">
        <v>4</v>
      </c>
      <c r="E185" s="89">
        <v>2230781520</v>
      </c>
      <c r="F185" s="90">
        <v>300</v>
      </c>
      <c r="G185" s="109">
        <f>пр4!F178</f>
        <v>6478</v>
      </c>
      <c r="H185" s="109">
        <f>пр4!G178</f>
        <v>6478</v>
      </c>
    </row>
    <row r="186" spans="1:8" hidden="1" x14ac:dyDescent="0.25">
      <c r="A186" s="88" t="s">
        <v>71</v>
      </c>
      <c r="B186" s="62" t="s">
        <v>85</v>
      </c>
      <c r="C186" s="62">
        <v>10</v>
      </c>
      <c r="D186" s="62">
        <v>4</v>
      </c>
      <c r="E186" s="89">
        <v>2230781520</v>
      </c>
      <c r="F186" s="90">
        <v>300</v>
      </c>
      <c r="G186" s="109">
        <f>пр4!F179</f>
        <v>0</v>
      </c>
      <c r="H186" s="109">
        <f>пр4!G179</f>
        <v>0</v>
      </c>
    </row>
    <row r="187" spans="1:8" x14ac:dyDescent="0.25">
      <c r="A187" s="152" t="s">
        <v>202</v>
      </c>
      <c r="B187" s="344" t="s">
        <v>85</v>
      </c>
      <c r="C187" s="344">
        <v>11</v>
      </c>
      <c r="D187" s="344">
        <v>3</v>
      </c>
      <c r="E187" s="345">
        <v>0</v>
      </c>
      <c r="F187" s="346">
        <v>0</v>
      </c>
      <c r="G187" s="113">
        <f>G188+G189+G190</f>
        <v>8442</v>
      </c>
      <c r="H187" s="113">
        <f>H188+H189+H190</f>
        <v>8442</v>
      </c>
    </row>
    <row r="188" spans="1:8" ht="23.25" x14ac:dyDescent="0.25">
      <c r="A188" s="151" t="s">
        <v>202</v>
      </c>
      <c r="B188" s="62" t="s">
        <v>85</v>
      </c>
      <c r="C188" s="62">
        <v>11</v>
      </c>
      <c r="D188" s="62">
        <v>3</v>
      </c>
      <c r="E188" s="89" t="s">
        <v>205</v>
      </c>
      <c r="F188" s="90">
        <v>100</v>
      </c>
      <c r="G188" s="109">
        <f>пр3!F202</f>
        <v>8442</v>
      </c>
      <c r="H188" s="109">
        <f>пр3!G202</f>
        <v>8442</v>
      </c>
    </row>
    <row r="189" spans="1:8" ht="23.25" hidden="1" x14ac:dyDescent="0.25">
      <c r="A189" s="151" t="s">
        <v>202</v>
      </c>
      <c r="B189" s="62" t="s">
        <v>85</v>
      </c>
      <c r="C189" s="62">
        <v>11</v>
      </c>
      <c r="D189" s="62">
        <v>3</v>
      </c>
      <c r="E189" s="89" t="s">
        <v>205</v>
      </c>
      <c r="F189" s="90">
        <v>200</v>
      </c>
      <c r="G189" s="109">
        <v>0</v>
      </c>
      <c r="H189" s="109">
        <v>0</v>
      </c>
    </row>
    <row r="190" spans="1:8" ht="23.25" hidden="1" x14ac:dyDescent="0.25">
      <c r="A190" s="151" t="s">
        <v>202</v>
      </c>
      <c r="B190" s="62" t="s">
        <v>85</v>
      </c>
      <c r="C190" s="62">
        <v>11</v>
      </c>
      <c r="D190" s="62">
        <v>3</v>
      </c>
      <c r="E190" s="89" t="s">
        <v>205</v>
      </c>
      <c r="F190" s="90">
        <v>800</v>
      </c>
      <c r="G190" s="109">
        <f>пр3!F204</f>
        <v>0</v>
      </c>
      <c r="H190" s="109">
        <f>пр3!G204</f>
        <v>0</v>
      </c>
    </row>
    <row r="191" spans="1:8" ht="15.75" thickBot="1" x14ac:dyDescent="0.3">
      <c r="A191" s="86" t="s">
        <v>86</v>
      </c>
      <c r="B191" s="87" t="s">
        <v>87</v>
      </c>
      <c r="C191" s="65"/>
      <c r="D191" s="65"/>
      <c r="E191" s="65"/>
      <c r="F191" s="65"/>
      <c r="G191" s="78">
        <f>G195+G203</f>
        <v>30335.846010000001</v>
      </c>
      <c r="H191" s="78">
        <f>H195+H203</f>
        <v>30475.846010000001</v>
      </c>
    </row>
    <row r="192" spans="1:8" ht="15.75" hidden="1" thickBot="1" x14ac:dyDescent="0.3">
      <c r="A192" s="152" t="s">
        <v>27</v>
      </c>
      <c r="B192" s="11" t="s">
        <v>87</v>
      </c>
      <c r="C192" s="11">
        <v>4</v>
      </c>
      <c r="D192" s="11">
        <v>0</v>
      </c>
      <c r="E192" s="169" t="s">
        <v>183</v>
      </c>
      <c r="F192" s="12">
        <v>0</v>
      </c>
      <c r="G192" s="107">
        <f>G193</f>
        <v>0</v>
      </c>
      <c r="H192" s="107">
        <f>H193</f>
        <v>0</v>
      </c>
    </row>
    <row r="193" spans="1:8" ht="15.75" hidden="1" thickBot="1" x14ac:dyDescent="0.3">
      <c r="A193" s="152" t="s">
        <v>186</v>
      </c>
      <c r="B193" s="4" t="s">
        <v>87</v>
      </c>
      <c r="C193" s="11">
        <v>4</v>
      </c>
      <c r="D193" s="11">
        <v>12</v>
      </c>
      <c r="E193" s="169" t="s">
        <v>183</v>
      </c>
      <c r="F193" s="12">
        <v>0</v>
      </c>
      <c r="G193" s="107">
        <f>G194</f>
        <v>0</v>
      </c>
      <c r="H193" s="107">
        <f>H194</f>
        <v>0</v>
      </c>
    </row>
    <row r="194" spans="1:8" ht="15.75" hidden="1" thickBot="1" x14ac:dyDescent="0.3">
      <c r="A194" s="151" t="s">
        <v>308</v>
      </c>
      <c r="B194" s="4" t="s">
        <v>87</v>
      </c>
      <c r="C194" s="4">
        <v>4</v>
      </c>
      <c r="D194" s="4">
        <v>12</v>
      </c>
      <c r="E194" s="5" t="s">
        <v>309</v>
      </c>
      <c r="F194" s="6">
        <v>200</v>
      </c>
      <c r="G194" s="311">
        <v>0</v>
      </c>
      <c r="H194" s="311">
        <v>0</v>
      </c>
    </row>
    <row r="195" spans="1:8" ht="15.75" thickBot="1" x14ac:dyDescent="0.3">
      <c r="A195" s="29" t="s">
        <v>38</v>
      </c>
      <c r="B195" s="11" t="s">
        <v>87</v>
      </c>
      <c r="C195" s="1">
        <v>7</v>
      </c>
      <c r="D195" s="1">
        <v>0</v>
      </c>
      <c r="E195" s="43" t="s">
        <v>183</v>
      </c>
      <c r="F195" s="3">
        <v>0</v>
      </c>
      <c r="G195" s="107">
        <f>G196+G200</f>
        <v>6455</v>
      </c>
      <c r="H195" s="107">
        <f>H196+H200</f>
        <v>6505</v>
      </c>
    </row>
    <row r="196" spans="1:8" ht="15.75" thickBot="1" x14ac:dyDescent="0.3">
      <c r="A196" s="32" t="s">
        <v>41</v>
      </c>
      <c r="B196" s="11" t="s">
        <v>87</v>
      </c>
      <c r="C196" s="11">
        <v>7</v>
      </c>
      <c r="D196" s="11">
        <v>2</v>
      </c>
      <c r="E196" s="43" t="s">
        <v>183</v>
      </c>
      <c r="F196" s="12">
        <v>0</v>
      </c>
      <c r="G196" s="112">
        <f>G197+G198+G199</f>
        <v>6455</v>
      </c>
      <c r="H196" s="112">
        <f>H197+H198+H199</f>
        <v>6505</v>
      </c>
    </row>
    <row r="197" spans="1:8" ht="15.75" thickBot="1" x14ac:dyDescent="0.3">
      <c r="A197" s="5" t="s">
        <v>203</v>
      </c>
      <c r="B197" s="4" t="s">
        <v>87</v>
      </c>
      <c r="C197" s="4">
        <v>7</v>
      </c>
      <c r="D197" s="4">
        <v>2</v>
      </c>
      <c r="E197" s="5" t="s">
        <v>206</v>
      </c>
      <c r="F197" s="6">
        <v>100</v>
      </c>
      <c r="G197" s="109">
        <f>пр4!F107</f>
        <v>6455</v>
      </c>
      <c r="H197" s="109">
        <f>пр4!G107</f>
        <v>6455</v>
      </c>
    </row>
    <row r="198" spans="1:8" ht="15.75" hidden="1" thickBot="1" x14ac:dyDescent="0.3">
      <c r="A198" s="5" t="s">
        <v>203</v>
      </c>
      <c r="B198" s="4" t="s">
        <v>87</v>
      </c>
      <c r="C198" s="4">
        <v>7</v>
      </c>
      <c r="D198" s="4">
        <v>2</v>
      </c>
      <c r="E198" s="5" t="s">
        <v>206</v>
      </c>
      <c r="F198" s="6">
        <v>200</v>
      </c>
      <c r="G198" s="109">
        <f>пр4!F108</f>
        <v>0</v>
      </c>
      <c r="H198" s="109">
        <f>пр4!G108</f>
        <v>50</v>
      </c>
    </row>
    <row r="199" spans="1:8" ht="15.75" hidden="1" thickBot="1" x14ac:dyDescent="0.3">
      <c r="A199" s="5" t="s">
        <v>203</v>
      </c>
      <c r="B199" s="4" t="s">
        <v>87</v>
      </c>
      <c r="C199" s="4">
        <v>7</v>
      </c>
      <c r="D199" s="4">
        <v>2</v>
      </c>
      <c r="E199" s="5" t="s">
        <v>206</v>
      </c>
      <c r="F199" s="54">
        <v>300</v>
      </c>
      <c r="G199" s="109">
        <f>пр4!F109</f>
        <v>0</v>
      </c>
      <c r="H199" s="109">
        <f>пр4!G109</f>
        <v>0</v>
      </c>
    </row>
    <row r="200" spans="1:8" ht="15.75" hidden="1" thickBot="1" x14ac:dyDescent="0.3">
      <c r="A200" s="352" t="s">
        <v>46</v>
      </c>
      <c r="B200" s="11" t="s">
        <v>87</v>
      </c>
      <c r="C200" s="11">
        <v>7</v>
      </c>
      <c r="D200" s="11">
        <v>7</v>
      </c>
      <c r="E200" s="9" t="s">
        <v>195</v>
      </c>
      <c r="F200" s="12">
        <v>0</v>
      </c>
      <c r="G200" s="141">
        <f>G201+G202</f>
        <v>0</v>
      </c>
      <c r="H200" s="141">
        <f>H201+H202</f>
        <v>0</v>
      </c>
    </row>
    <row r="201" spans="1:8" ht="15.75" hidden="1" thickBot="1" x14ac:dyDescent="0.3">
      <c r="A201" s="347" t="s">
        <v>365</v>
      </c>
      <c r="B201" s="4" t="s">
        <v>87</v>
      </c>
      <c r="C201" s="4">
        <v>7</v>
      </c>
      <c r="D201" s="4">
        <v>7</v>
      </c>
      <c r="E201" s="5" t="s">
        <v>195</v>
      </c>
      <c r="F201" s="6">
        <v>100</v>
      </c>
      <c r="G201" s="246">
        <f>пр4!F118</f>
        <v>0</v>
      </c>
      <c r="H201" s="246">
        <f>пр4!G118</f>
        <v>0</v>
      </c>
    </row>
    <row r="202" spans="1:8" ht="15.75" hidden="1" thickBot="1" x14ac:dyDescent="0.3">
      <c r="A202" s="347" t="s">
        <v>361</v>
      </c>
      <c r="B202" s="4" t="s">
        <v>87</v>
      </c>
      <c r="C202" s="4">
        <v>7</v>
      </c>
      <c r="D202" s="4">
        <v>7</v>
      </c>
      <c r="E202" s="5" t="s">
        <v>195</v>
      </c>
      <c r="F202" s="6">
        <v>100</v>
      </c>
      <c r="G202" s="159">
        <v>0</v>
      </c>
      <c r="H202" s="159">
        <v>0</v>
      </c>
    </row>
    <row r="203" spans="1:8" ht="15.75" thickBot="1" x14ac:dyDescent="0.3">
      <c r="A203" s="29" t="s">
        <v>123</v>
      </c>
      <c r="B203" s="1" t="s">
        <v>87</v>
      </c>
      <c r="C203" s="1">
        <v>8</v>
      </c>
      <c r="D203" s="1">
        <v>0</v>
      </c>
      <c r="E203" s="43" t="s">
        <v>183</v>
      </c>
      <c r="F203" s="3">
        <v>0</v>
      </c>
      <c r="G203" s="107">
        <f>G204+G212+G215</f>
        <v>23880.846010000001</v>
      </c>
      <c r="H203" s="107">
        <f>H204+H212+H215</f>
        <v>23970.846010000001</v>
      </c>
    </row>
    <row r="204" spans="1:8" ht="15.75" thickBot="1" x14ac:dyDescent="0.3">
      <c r="A204" s="34" t="s">
        <v>50</v>
      </c>
      <c r="B204" s="4" t="s">
        <v>87</v>
      </c>
      <c r="C204" s="19">
        <v>8</v>
      </c>
      <c r="D204" s="19">
        <v>1</v>
      </c>
      <c r="E204" s="43" t="s">
        <v>183</v>
      </c>
      <c r="F204" s="21">
        <v>0</v>
      </c>
      <c r="G204" s="113">
        <f>SUM(G205:G211)</f>
        <v>9719.8460099999993</v>
      </c>
      <c r="H204" s="113">
        <f>SUM(H205:H211)</f>
        <v>9719.8460099999993</v>
      </c>
    </row>
    <row r="205" spans="1:8" x14ac:dyDescent="0.25">
      <c r="A205" s="30" t="s">
        <v>51</v>
      </c>
      <c r="B205" s="4" t="s">
        <v>87</v>
      </c>
      <c r="C205" s="4">
        <v>8</v>
      </c>
      <c r="D205" s="4">
        <v>1</v>
      </c>
      <c r="E205" s="5" t="s">
        <v>197</v>
      </c>
      <c r="F205" s="6">
        <v>100</v>
      </c>
      <c r="G205" s="109">
        <f>пр4!F135</f>
        <v>4963</v>
      </c>
      <c r="H205" s="109">
        <f>пр4!G135</f>
        <v>4963</v>
      </c>
    </row>
    <row r="206" spans="1:8" hidden="1" x14ac:dyDescent="0.25">
      <c r="A206" s="30" t="s">
        <v>51</v>
      </c>
      <c r="B206" s="4" t="s">
        <v>87</v>
      </c>
      <c r="C206" s="4">
        <v>8</v>
      </c>
      <c r="D206" s="4">
        <v>1</v>
      </c>
      <c r="E206" s="5" t="s">
        <v>197</v>
      </c>
      <c r="F206" s="6">
        <v>200</v>
      </c>
      <c r="G206" s="109">
        <f>пр4!F136</f>
        <v>0</v>
      </c>
      <c r="H206" s="109">
        <f>пр4!G136</f>
        <v>0</v>
      </c>
    </row>
    <row r="207" spans="1:8" hidden="1" x14ac:dyDescent="0.25">
      <c r="A207" s="30" t="s">
        <v>51</v>
      </c>
      <c r="B207" s="4" t="s">
        <v>87</v>
      </c>
      <c r="C207" s="4">
        <v>8</v>
      </c>
      <c r="D207" s="4">
        <v>1</v>
      </c>
      <c r="E207" s="5" t="s">
        <v>197</v>
      </c>
      <c r="F207" s="6">
        <v>800</v>
      </c>
      <c r="G207" s="109">
        <f>пр4!F137</f>
        <v>0</v>
      </c>
      <c r="H207" s="109">
        <f>пр4!G137</f>
        <v>0</v>
      </c>
    </row>
    <row r="208" spans="1:8" x14ac:dyDescent="0.25">
      <c r="A208" s="30" t="s">
        <v>52</v>
      </c>
      <c r="B208" s="4" t="s">
        <v>87</v>
      </c>
      <c r="C208" s="4">
        <v>8</v>
      </c>
      <c r="D208" s="4">
        <v>1</v>
      </c>
      <c r="E208" s="5" t="s">
        <v>198</v>
      </c>
      <c r="F208" s="6">
        <v>100</v>
      </c>
      <c r="G208" s="109">
        <f>пр4!F138</f>
        <v>4604</v>
      </c>
      <c r="H208" s="109">
        <f>пр4!G138</f>
        <v>4604</v>
      </c>
    </row>
    <row r="209" spans="1:8" hidden="1" x14ac:dyDescent="0.25">
      <c r="A209" s="30" t="s">
        <v>52</v>
      </c>
      <c r="B209" s="4" t="s">
        <v>87</v>
      </c>
      <c r="C209" s="4">
        <v>8</v>
      </c>
      <c r="D209" s="4">
        <v>1</v>
      </c>
      <c r="E209" s="5" t="s">
        <v>198</v>
      </c>
      <c r="F209" s="6">
        <v>200</v>
      </c>
      <c r="G209" s="109">
        <f>пр4!F139</f>
        <v>0</v>
      </c>
      <c r="H209" s="109">
        <f>пр4!G139</f>
        <v>0</v>
      </c>
    </row>
    <row r="210" spans="1:8" ht="15.75" thickBot="1" x14ac:dyDescent="0.3">
      <c r="A210" s="271" t="s">
        <v>362</v>
      </c>
      <c r="B210" s="4" t="s">
        <v>87</v>
      </c>
      <c r="C210" s="4">
        <v>8</v>
      </c>
      <c r="D210" s="4">
        <v>1</v>
      </c>
      <c r="E210" s="5">
        <v>4400000000</v>
      </c>
      <c r="F210" s="6">
        <v>200</v>
      </c>
      <c r="G210" s="109">
        <f>пр4!F147</f>
        <v>152.84601000000001</v>
      </c>
      <c r="H210" s="109">
        <f>пр4!G147</f>
        <v>152.84601000000001</v>
      </c>
    </row>
    <row r="211" spans="1:8" ht="15.75" hidden="1" thickBot="1" x14ac:dyDescent="0.3">
      <c r="A211" s="152" t="s">
        <v>320</v>
      </c>
      <c r="B211" s="11" t="s">
        <v>87</v>
      </c>
      <c r="C211" s="11">
        <v>8</v>
      </c>
      <c r="D211" s="11">
        <v>1</v>
      </c>
      <c r="E211" s="169" t="s">
        <v>321</v>
      </c>
      <c r="F211" s="12">
        <v>200</v>
      </c>
      <c r="G211" s="113">
        <f>пр3!F148</f>
        <v>0</v>
      </c>
      <c r="H211" s="113">
        <f>пр3!G148</f>
        <v>0</v>
      </c>
    </row>
    <row r="212" spans="1:8" ht="15.75" hidden="1" thickBot="1" x14ac:dyDescent="0.3">
      <c r="A212" s="32" t="s">
        <v>124</v>
      </c>
      <c r="B212" s="11" t="s">
        <v>87</v>
      </c>
      <c r="C212" s="11">
        <v>8</v>
      </c>
      <c r="D212" s="11">
        <v>4</v>
      </c>
      <c r="E212" s="43" t="s">
        <v>183</v>
      </c>
      <c r="F212" s="12">
        <v>0</v>
      </c>
      <c r="G212" s="113">
        <f>SUM(G213:G214)</f>
        <v>0</v>
      </c>
      <c r="H212" s="113">
        <f>SUM(H213:H214)</f>
        <v>0</v>
      </c>
    </row>
    <row r="213" spans="1:8" ht="15.75" hidden="1" thickBot="1" x14ac:dyDescent="0.3">
      <c r="A213" s="30" t="s">
        <v>11</v>
      </c>
      <c r="B213" s="4" t="s">
        <v>87</v>
      </c>
      <c r="C213" s="4">
        <v>8</v>
      </c>
      <c r="D213" s="4">
        <v>4</v>
      </c>
      <c r="E213" s="5" t="s">
        <v>188</v>
      </c>
      <c r="F213" s="6">
        <v>100</v>
      </c>
      <c r="G213" s="109">
        <f>пр3!F163</f>
        <v>0</v>
      </c>
      <c r="H213" s="109">
        <f>пр3!G163</f>
        <v>0</v>
      </c>
    </row>
    <row r="214" spans="1:8" ht="15.75" hidden="1" thickBot="1" x14ac:dyDescent="0.3">
      <c r="A214" s="30" t="s">
        <v>11</v>
      </c>
      <c r="B214" s="4" t="s">
        <v>170</v>
      </c>
      <c r="C214" s="4">
        <v>8</v>
      </c>
      <c r="D214" s="4">
        <v>4</v>
      </c>
      <c r="E214" s="5" t="s">
        <v>188</v>
      </c>
      <c r="F214" s="6">
        <v>200</v>
      </c>
      <c r="G214" s="109">
        <f>пр3!F164</f>
        <v>0</v>
      </c>
      <c r="H214" s="109">
        <f>пр3!G164</f>
        <v>0</v>
      </c>
    </row>
    <row r="215" spans="1:8" ht="15.75" thickBot="1" x14ac:dyDescent="0.3">
      <c r="A215" s="29" t="s">
        <v>123</v>
      </c>
      <c r="B215" s="11" t="s">
        <v>87</v>
      </c>
      <c r="C215" s="1">
        <v>8</v>
      </c>
      <c r="D215" s="1">
        <v>0</v>
      </c>
      <c r="E215" s="43" t="s">
        <v>183</v>
      </c>
      <c r="F215" s="3">
        <v>0</v>
      </c>
      <c r="G215" s="107">
        <f>G216</f>
        <v>14161</v>
      </c>
      <c r="H215" s="107">
        <f>H216</f>
        <v>14251</v>
      </c>
    </row>
    <row r="216" spans="1:8" ht="15.75" thickBot="1" x14ac:dyDescent="0.3">
      <c r="A216" s="34" t="s">
        <v>50</v>
      </c>
      <c r="B216" s="11" t="s">
        <v>87</v>
      </c>
      <c r="C216" s="19">
        <v>8</v>
      </c>
      <c r="D216" s="19">
        <v>1</v>
      </c>
      <c r="E216" s="43" t="s">
        <v>183</v>
      </c>
      <c r="F216" s="21">
        <v>0</v>
      </c>
      <c r="G216" s="110">
        <f>SUM(G217:G219)</f>
        <v>14161</v>
      </c>
      <c r="H216" s="110">
        <f>SUM(H217:H219)</f>
        <v>14251</v>
      </c>
    </row>
    <row r="217" spans="1:8" ht="24.75" x14ac:dyDescent="0.25">
      <c r="A217" s="30" t="s">
        <v>53</v>
      </c>
      <c r="B217" s="13" t="s">
        <v>87</v>
      </c>
      <c r="C217" s="4">
        <v>8</v>
      </c>
      <c r="D217" s="4">
        <v>1</v>
      </c>
      <c r="E217" s="5" t="s">
        <v>199</v>
      </c>
      <c r="F217" s="6">
        <v>100</v>
      </c>
      <c r="G217" s="144">
        <f>пр4!F141</f>
        <v>14161</v>
      </c>
      <c r="H217" s="144">
        <f>пр4!G141</f>
        <v>14161</v>
      </c>
    </row>
    <row r="218" spans="1:8" ht="24.75" hidden="1" x14ac:dyDescent="0.25">
      <c r="A218" s="30" t="s">
        <v>53</v>
      </c>
      <c r="B218" s="13" t="s">
        <v>87</v>
      </c>
      <c r="C218" s="4">
        <v>8</v>
      </c>
      <c r="D218" s="4">
        <v>1</v>
      </c>
      <c r="E218" s="5" t="s">
        <v>199</v>
      </c>
      <c r="F218" s="6">
        <v>200</v>
      </c>
      <c r="G218" s="144">
        <f>пр4!F142</f>
        <v>0</v>
      </c>
      <c r="H218" s="144">
        <f>пр4!G142</f>
        <v>90</v>
      </c>
    </row>
    <row r="219" spans="1:8" ht="24.75" hidden="1" x14ac:dyDescent="0.25">
      <c r="A219" s="33" t="s">
        <v>53</v>
      </c>
      <c r="B219" s="13" t="s">
        <v>87</v>
      </c>
      <c r="C219" s="13">
        <v>8</v>
      </c>
      <c r="D219" s="13">
        <v>1</v>
      </c>
      <c r="E219" s="14" t="s">
        <v>199</v>
      </c>
      <c r="F219" s="15">
        <v>800</v>
      </c>
      <c r="G219" s="144">
        <f>пр4!F143</f>
        <v>0</v>
      </c>
      <c r="H219" s="144">
        <f>пр4!G143</f>
        <v>0</v>
      </c>
    </row>
    <row r="220" spans="1:8" hidden="1" x14ac:dyDescent="0.25">
      <c r="A220" s="203" t="s">
        <v>128</v>
      </c>
      <c r="B220" s="237" t="s">
        <v>87</v>
      </c>
      <c r="C220" s="11">
        <v>11</v>
      </c>
      <c r="D220" s="11">
        <v>1</v>
      </c>
      <c r="E220" s="9">
        <v>0</v>
      </c>
      <c r="F220" s="12">
        <v>0</v>
      </c>
      <c r="G220" s="310">
        <f>G221</f>
        <v>0</v>
      </c>
      <c r="H220" s="310">
        <f>H221</f>
        <v>0</v>
      </c>
    </row>
    <row r="221" spans="1:8" hidden="1" x14ac:dyDescent="0.25">
      <c r="A221" s="203" t="s">
        <v>129</v>
      </c>
      <c r="B221" s="13" t="s">
        <v>87</v>
      </c>
      <c r="C221" s="24">
        <v>11</v>
      </c>
      <c r="D221" s="24">
        <v>1</v>
      </c>
      <c r="E221" s="67" t="s">
        <v>200</v>
      </c>
      <c r="F221" s="68">
        <v>0</v>
      </c>
      <c r="G221" s="309">
        <f>G223+G222</f>
        <v>0</v>
      </c>
      <c r="H221" s="309">
        <f>H223+H222</f>
        <v>0</v>
      </c>
    </row>
    <row r="222" spans="1:8" hidden="1" x14ac:dyDescent="0.25">
      <c r="A222" s="338" t="s">
        <v>360</v>
      </c>
      <c r="B222" s="13" t="s">
        <v>87</v>
      </c>
      <c r="C222" s="24">
        <v>11</v>
      </c>
      <c r="D222" s="24">
        <v>1</v>
      </c>
      <c r="E222" s="67" t="s">
        <v>200</v>
      </c>
      <c r="F222" s="68">
        <v>100</v>
      </c>
      <c r="G222" s="309">
        <v>0</v>
      </c>
      <c r="H222" s="309">
        <v>0</v>
      </c>
    </row>
    <row r="223" spans="1:8" ht="24" hidden="1" x14ac:dyDescent="0.25">
      <c r="A223" s="66" t="s">
        <v>130</v>
      </c>
      <c r="B223" s="13" t="s">
        <v>87</v>
      </c>
      <c r="C223" s="24">
        <v>11</v>
      </c>
      <c r="D223" s="24">
        <v>1</v>
      </c>
      <c r="E223" s="67" t="s">
        <v>200</v>
      </c>
      <c r="F223" s="68">
        <v>200</v>
      </c>
      <c r="G223" s="309">
        <f>пр4!F185</f>
        <v>0</v>
      </c>
      <c r="H223" s="309">
        <f>пр4!G185</f>
        <v>0</v>
      </c>
    </row>
    <row r="224" spans="1:8" hidden="1" x14ac:dyDescent="0.25"/>
    <row r="225" spans="1:8" ht="15.75" x14ac:dyDescent="0.25">
      <c r="A225" s="129" t="s">
        <v>142</v>
      </c>
      <c r="B225" s="130"/>
      <c r="C225" s="129"/>
      <c r="D225" s="129"/>
      <c r="E225" s="129"/>
      <c r="F225" s="129"/>
      <c r="G225" s="131">
        <f>G9+G85+G91+G94+G125+G130+G139+G191</f>
        <v>483429.34247999999</v>
      </c>
      <c r="H225" s="131">
        <f>H9+H85+H91+H94+H125+H130+H139+H191</f>
        <v>483229.34247999999</v>
      </c>
    </row>
    <row r="227" spans="1:8" x14ac:dyDescent="0.25">
      <c r="G227" s="154">
        <f>G225-пр4!F9</f>
        <v>0</v>
      </c>
      <c r="H227" s="154">
        <f>H225-пр4!G9</f>
        <v>-200</v>
      </c>
    </row>
    <row r="228" spans="1:8" x14ac:dyDescent="0.25">
      <c r="G228" s="154"/>
    </row>
  </sheetData>
  <autoFilter ref="A8:G225">
    <filterColumn colId="6">
      <filters>
        <filter val="1000,0"/>
        <filter val="11000,0"/>
        <filter val="114596,4"/>
        <filter val="11686,8"/>
        <filter val="1186,3"/>
        <filter val="11864,0"/>
        <filter val="119358,6"/>
        <filter val="12593,3"/>
        <filter val="1400,0"/>
        <filter val="1401,5"/>
        <filter val="14161,0"/>
        <filter val="14500,0"/>
        <filter val="1470,0"/>
        <filter val="150,0"/>
        <filter val="152,8"/>
        <filter val="1550,0"/>
        <filter val="15620,8"/>
        <filter val="16154,0"/>
        <filter val="177963,4"/>
        <filter val="19030,1"/>
        <filter val="1960,0"/>
        <filter val="20,0"/>
        <filter val="200,0"/>
        <filter val="2027,4"/>
        <filter val="209,6"/>
        <filter val="23,0"/>
        <filter val="23880,8"/>
        <filter val="2390,0"/>
        <filter val="24529,7"/>
        <filter val="24777,2"/>
        <filter val="2590,0"/>
        <filter val="2620,6"/>
        <filter val="2820,0"/>
        <filter val="283,2"/>
        <filter val="2840,2"/>
        <filter val="29282,0"/>
        <filter val="3000,0"/>
        <filter val="300129,8"/>
        <filter val="30335,8"/>
        <filter val="316236,1"/>
        <filter val="319,5"/>
        <filter val="3630,0"/>
        <filter val="3800,0"/>
        <filter val="38425,6"/>
        <filter val="42043,1"/>
        <filter val="4604,0"/>
        <filter val="4750,0"/>
        <filter val="483429,3"/>
        <filter val="4963,0"/>
        <filter val="500,0"/>
        <filter val="5000,0"/>
        <filter val="5027,4"/>
        <filter val="557,0"/>
        <filter val="5640,0"/>
        <filter val="59960,0"/>
        <filter val="6000,0"/>
        <filter val="6455,0"/>
        <filter val="6478,0"/>
        <filter val="6500,0"/>
        <filter val="6523,0"/>
        <filter val="6953,0"/>
        <filter val="7320,0"/>
        <filter val="7570,0"/>
        <filter val="76,5"/>
        <filter val="7664,3"/>
        <filter val="79291,8"/>
        <filter val="8320,0"/>
        <filter val="8442,0"/>
        <filter val="9156,4"/>
        <filter val="9384,0"/>
        <filter val="9719,8"/>
      </filters>
    </filterColumn>
  </autoFilter>
  <mergeCells count="2">
    <mergeCell ref="A5:G5"/>
    <mergeCell ref="A6:H6"/>
  </mergeCells>
  <pageMargins left="0.70866141732283472" right="0.15748031496062992" top="0.43307086614173229" bottom="0.23622047244094491" header="0.15748031496062992" footer="0.15748031496062992"/>
  <pageSetup paperSize="9" scale="89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G7" sqref="G7"/>
    </sheetView>
  </sheetViews>
  <sheetFormatPr defaultRowHeight="15" x14ac:dyDescent="0.25"/>
  <cols>
    <col min="1" max="1" width="23.85546875" style="97" customWidth="1"/>
    <col min="2" max="2" width="49.7109375" style="97" customWidth="1"/>
    <col min="3" max="4" width="11.42578125" style="97" customWidth="1"/>
    <col min="5" max="6" width="9.140625" style="97"/>
  </cols>
  <sheetData>
    <row r="1" spans="1:4" x14ac:dyDescent="0.25">
      <c r="D1" s="91" t="s">
        <v>218</v>
      </c>
    </row>
    <row r="2" spans="1:4" x14ac:dyDescent="0.25">
      <c r="D2" s="91" t="s">
        <v>77</v>
      </c>
    </row>
    <row r="3" spans="1:4" x14ac:dyDescent="0.25">
      <c r="B3" s="135"/>
      <c r="D3" s="91" t="s">
        <v>78</v>
      </c>
    </row>
    <row r="4" spans="1:4" x14ac:dyDescent="0.25">
      <c r="B4" s="135"/>
      <c r="D4" s="91" t="s">
        <v>422</v>
      </c>
    </row>
    <row r="5" spans="1:4" ht="42.75" customHeight="1" x14ac:dyDescent="0.25">
      <c r="A5" s="391" t="s">
        <v>414</v>
      </c>
      <c r="B5" s="391"/>
      <c r="C5" s="391"/>
      <c r="D5" s="391"/>
    </row>
    <row r="6" spans="1:4" ht="7.5" customHeight="1" x14ac:dyDescent="0.25"/>
    <row r="7" spans="1:4" ht="131.25" customHeight="1" x14ac:dyDescent="0.25">
      <c r="A7" s="139" t="s">
        <v>151</v>
      </c>
      <c r="B7" s="140" t="s">
        <v>158</v>
      </c>
      <c r="C7" s="389" t="s">
        <v>159</v>
      </c>
      <c r="D7" s="390"/>
    </row>
    <row r="8" spans="1:4" ht="30" x14ac:dyDescent="0.25">
      <c r="A8" s="137" t="s">
        <v>152</v>
      </c>
      <c r="B8" s="138" t="s">
        <v>153</v>
      </c>
      <c r="C8" s="392">
        <f>C10-C9</f>
        <v>-1800.0000000706641</v>
      </c>
      <c r="D8" s="393"/>
    </row>
    <row r="9" spans="1:4" ht="30" x14ac:dyDescent="0.25">
      <c r="A9" s="65" t="s">
        <v>154</v>
      </c>
      <c r="B9" s="136" t="s">
        <v>155</v>
      </c>
      <c r="C9" s="394">
        <f>пр1!G63</f>
        <v>429984.92246999999</v>
      </c>
      <c r="D9" s="395"/>
    </row>
    <row r="10" spans="1:4" ht="30" x14ac:dyDescent="0.25">
      <c r="A10" s="65" t="s">
        <v>156</v>
      </c>
      <c r="B10" s="136" t="s">
        <v>157</v>
      </c>
      <c r="C10" s="396">
        <f>пр3!F9</f>
        <v>428184.92246992933</v>
      </c>
      <c r="D10" s="397"/>
    </row>
    <row r="11" spans="1:4" ht="30" x14ac:dyDescent="0.25">
      <c r="A11" s="137" t="s">
        <v>253</v>
      </c>
      <c r="B11" s="138" t="s">
        <v>254</v>
      </c>
      <c r="C11" s="392">
        <f>C12</f>
        <v>1800</v>
      </c>
      <c r="D11" s="393"/>
    </row>
    <row r="12" spans="1:4" ht="45" x14ac:dyDescent="0.25">
      <c r="A12" s="65" t="s">
        <v>255</v>
      </c>
      <c r="B12" s="136" t="s">
        <v>256</v>
      </c>
      <c r="C12" s="394">
        <f>C13</f>
        <v>1800</v>
      </c>
      <c r="D12" s="395"/>
    </row>
    <row r="13" spans="1:4" ht="60" x14ac:dyDescent="0.25">
      <c r="A13" s="65" t="s">
        <v>257</v>
      </c>
      <c r="B13" s="136" t="s">
        <v>258</v>
      </c>
      <c r="C13" s="396">
        <f>800+1000</f>
        <v>1800</v>
      </c>
      <c r="D13" s="397"/>
    </row>
    <row r="14" spans="1:4" ht="30" x14ac:dyDescent="0.25">
      <c r="A14" s="137"/>
      <c r="B14" s="138" t="s">
        <v>161</v>
      </c>
      <c r="C14" s="392">
        <f>C11+C8</f>
        <v>-7.0664100348949432E-8</v>
      </c>
      <c r="D14" s="393"/>
    </row>
    <row r="15" spans="1:4" x14ac:dyDescent="0.25">
      <c r="B15" s="105" t="s">
        <v>160</v>
      </c>
    </row>
    <row r="17" spans="1:4" x14ac:dyDescent="0.25">
      <c r="D17" s="91" t="s">
        <v>219</v>
      </c>
    </row>
    <row r="18" spans="1:4" ht="60" customHeight="1" x14ac:dyDescent="0.25">
      <c r="D18" s="91" t="s">
        <v>77</v>
      </c>
    </row>
    <row r="19" spans="1:4" x14ac:dyDescent="0.25">
      <c r="B19" s="135"/>
      <c r="D19" s="91" t="s">
        <v>78</v>
      </c>
    </row>
    <row r="20" spans="1:4" ht="12" customHeight="1" x14ac:dyDescent="0.25">
      <c r="B20" s="135"/>
      <c r="D20" s="91"/>
    </row>
    <row r="21" spans="1:4" s="97" customFormat="1" ht="54" customHeight="1" x14ac:dyDescent="0.25">
      <c r="A21" s="391" t="s">
        <v>415</v>
      </c>
      <c r="B21" s="391"/>
      <c r="C21" s="391"/>
      <c r="D21" s="391"/>
    </row>
    <row r="23" spans="1:4" ht="18.75" x14ac:dyDescent="0.25">
      <c r="A23" s="385" t="s">
        <v>151</v>
      </c>
      <c r="B23" s="387" t="s">
        <v>158</v>
      </c>
      <c r="C23" s="389" t="s">
        <v>159</v>
      </c>
      <c r="D23" s="390"/>
    </row>
    <row r="24" spans="1:4" ht="18.75" x14ac:dyDescent="0.25">
      <c r="A24" s="386"/>
      <c r="B24" s="388"/>
      <c r="C24" s="205" t="s">
        <v>367</v>
      </c>
      <c r="D24" s="205" t="s">
        <v>416</v>
      </c>
    </row>
    <row r="25" spans="1:4" ht="30" x14ac:dyDescent="0.25">
      <c r="A25" s="137" t="s">
        <v>152</v>
      </c>
      <c r="B25" s="138" t="s">
        <v>153</v>
      </c>
      <c r="C25" s="228">
        <f>C27-C26</f>
        <v>-4599.9739899999695</v>
      </c>
      <c r="D25" s="228">
        <f>D27-D26</f>
        <v>-4599.9739899999695</v>
      </c>
    </row>
    <row r="26" spans="1:4" ht="30" x14ac:dyDescent="0.25">
      <c r="A26" s="65" t="s">
        <v>154</v>
      </c>
      <c r="B26" s="136" t="s">
        <v>155</v>
      </c>
      <c r="C26" s="229">
        <f>пр1!H63</f>
        <v>488029.31646999996</v>
      </c>
      <c r="D26" s="229">
        <f>пр1!I63</f>
        <v>488029.31646999996</v>
      </c>
    </row>
    <row r="27" spans="1:4" ht="30" x14ac:dyDescent="0.25">
      <c r="A27" s="65" t="s">
        <v>156</v>
      </c>
      <c r="B27" s="136" t="s">
        <v>157</v>
      </c>
      <c r="C27" s="229">
        <f>пр4!F9</f>
        <v>483429.34247999999</v>
      </c>
      <c r="D27" s="229">
        <f>пр4!G9</f>
        <v>483429.34247999999</v>
      </c>
    </row>
    <row r="28" spans="1:4" s="97" customFormat="1" ht="30" x14ac:dyDescent="0.25">
      <c r="A28" s="137" t="s">
        <v>253</v>
      </c>
      <c r="B28" s="138" t="s">
        <v>254</v>
      </c>
      <c r="C28" s="228">
        <f>C29</f>
        <v>4600</v>
      </c>
      <c r="D28" s="228">
        <f>D29</f>
        <v>4600</v>
      </c>
    </row>
    <row r="29" spans="1:4" s="97" customFormat="1" ht="45" x14ac:dyDescent="0.25">
      <c r="A29" s="65" t="s">
        <v>255</v>
      </c>
      <c r="B29" s="136" t="s">
        <v>256</v>
      </c>
      <c r="C29" s="247">
        <f>C30</f>
        <v>4600</v>
      </c>
      <c r="D29" s="247">
        <f>D30</f>
        <v>4600</v>
      </c>
    </row>
    <row r="30" spans="1:4" s="97" customFormat="1" ht="60" x14ac:dyDescent="0.25">
      <c r="A30" s="65" t="s">
        <v>257</v>
      </c>
      <c r="B30" s="136" t="s">
        <v>258</v>
      </c>
      <c r="C30" s="248">
        <f>1600+3000</f>
        <v>4600</v>
      </c>
      <c r="D30" s="248">
        <f>1600+3000</f>
        <v>4600</v>
      </c>
    </row>
    <row r="31" spans="1:4" ht="30" x14ac:dyDescent="0.25">
      <c r="A31" s="137"/>
      <c r="B31" s="138" t="s">
        <v>161</v>
      </c>
      <c r="C31" s="228">
        <f>C25+C28</f>
        <v>2.6010000030510128E-2</v>
      </c>
      <c r="D31" s="228">
        <f>D25+D28</f>
        <v>2.6010000030510128E-2</v>
      </c>
    </row>
  </sheetData>
  <mergeCells count="13">
    <mergeCell ref="A23:A24"/>
    <mergeCell ref="B23:B24"/>
    <mergeCell ref="C23:D23"/>
    <mergeCell ref="A5:D5"/>
    <mergeCell ref="C7:D7"/>
    <mergeCell ref="C8:D8"/>
    <mergeCell ref="C9:D9"/>
    <mergeCell ref="C10:D10"/>
    <mergeCell ref="C11:D11"/>
    <mergeCell ref="C12:D12"/>
    <mergeCell ref="C13:D13"/>
    <mergeCell ref="C14:D14"/>
    <mergeCell ref="A21:D21"/>
  </mergeCells>
  <pageMargins left="0.70866141732283472" right="7.874015748031496E-2" top="0.31496062992125984" bottom="0.27559055118110237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J17" sqref="J17"/>
    </sheetView>
  </sheetViews>
  <sheetFormatPr defaultRowHeight="15" x14ac:dyDescent="0.25"/>
  <cols>
    <col min="1" max="1" width="26.28515625" customWidth="1"/>
    <col min="2" max="2" width="18.140625" customWidth="1"/>
    <col min="3" max="3" width="17.5703125" customWidth="1"/>
    <col min="4" max="4" width="18.7109375" customWidth="1"/>
    <col min="5" max="5" width="22" customWidth="1"/>
  </cols>
  <sheetData>
    <row r="1" spans="1:5" x14ac:dyDescent="0.25">
      <c r="A1" s="69"/>
      <c r="B1" s="69"/>
      <c r="C1" s="69"/>
      <c r="E1" s="91" t="s">
        <v>244</v>
      </c>
    </row>
    <row r="2" spans="1:5" x14ac:dyDescent="0.25">
      <c r="A2" s="69"/>
      <c r="B2" s="69"/>
      <c r="C2" s="69"/>
      <c r="E2" s="91" t="s">
        <v>77</v>
      </c>
    </row>
    <row r="3" spans="1:5" x14ac:dyDescent="0.25">
      <c r="A3" s="69"/>
      <c r="B3" s="69"/>
      <c r="C3" s="69"/>
      <c r="E3" s="91" t="s">
        <v>78</v>
      </c>
    </row>
    <row r="4" spans="1:5" x14ac:dyDescent="0.25">
      <c r="A4" s="69"/>
      <c r="B4" s="69"/>
      <c r="C4" s="69"/>
      <c r="E4" s="91" t="s">
        <v>422</v>
      </c>
    </row>
    <row r="5" spans="1:5" ht="27" customHeight="1" x14ac:dyDescent="0.25">
      <c r="A5" s="380" t="s">
        <v>417</v>
      </c>
      <c r="B5" s="380"/>
      <c r="C5" s="380"/>
      <c r="D5" s="380"/>
      <c r="E5" s="380"/>
    </row>
    <row r="6" spans="1:5" ht="29.25" customHeight="1" thickBot="1" x14ac:dyDescent="0.3">
      <c r="A6" s="398"/>
      <c r="B6" s="398"/>
      <c r="C6" s="398"/>
      <c r="D6" s="398"/>
      <c r="E6" s="398"/>
    </row>
    <row r="7" spans="1:5" ht="16.5" thickBot="1" x14ac:dyDescent="0.3">
      <c r="A7" s="399" t="s">
        <v>228</v>
      </c>
      <c r="B7" s="402" t="s">
        <v>229</v>
      </c>
      <c r="C7" s="403"/>
      <c r="D7" s="403"/>
      <c r="E7" s="404"/>
    </row>
    <row r="8" spans="1:5" ht="15" customHeight="1" x14ac:dyDescent="0.25">
      <c r="A8" s="400"/>
      <c r="B8" s="405" t="s">
        <v>230</v>
      </c>
      <c r="C8" s="405" t="s">
        <v>251</v>
      </c>
      <c r="D8" s="408" t="s">
        <v>231</v>
      </c>
      <c r="E8" s="405" t="s">
        <v>232</v>
      </c>
    </row>
    <row r="9" spans="1:5" x14ac:dyDescent="0.25">
      <c r="A9" s="400"/>
      <c r="B9" s="406"/>
      <c r="C9" s="406"/>
      <c r="D9" s="409"/>
      <c r="E9" s="406"/>
    </row>
    <row r="10" spans="1:5" ht="28.5" customHeight="1" thickBot="1" x14ac:dyDescent="0.3">
      <c r="A10" s="401"/>
      <c r="B10" s="407"/>
      <c r="C10" s="407"/>
      <c r="D10" s="410"/>
      <c r="E10" s="407"/>
    </row>
    <row r="11" spans="1:5" ht="15.75" thickBot="1" x14ac:dyDescent="0.3">
      <c r="A11" s="217">
        <v>1</v>
      </c>
      <c r="B11" s="356">
        <v>2</v>
      </c>
      <c r="C11" s="357">
        <v>4</v>
      </c>
      <c r="D11" s="358">
        <v>5</v>
      </c>
      <c r="E11" s="359">
        <v>6</v>
      </c>
    </row>
    <row r="12" spans="1:5" ht="16.5" thickBot="1" x14ac:dyDescent="0.3">
      <c r="A12" s="354" t="s">
        <v>233</v>
      </c>
      <c r="B12" s="218">
        <v>3235</v>
      </c>
      <c r="C12" s="218"/>
      <c r="D12" s="361">
        <v>199.8</v>
      </c>
      <c r="E12" s="360">
        <f t="shared" ref="E12:E22" si="0">SUM(B12:D12)</f>
        <v>3434.8</v>
      </c>
    </row>
    <row r="13" spans="1:5" ht="16.5" thickBot="1" x14ac:dyDescent="0.3">
      <c r="A13" s="354" t="s">
        <v>234</v>
      </c>
      <c r="B13" s="218">
        <v>6460</v>
      </c>
      <c r="C13" s="218"/>
      <c r="D13" s="361">
        <v>455.1</v>
      </c>
      <c r="E13" s="360">
        <f t="shared" si="0"/>
        <v>6915.1</v>
      </c>
    </row>
    <row r="14" spans="1:5" ht="16.5" thickBot="1" x14ac:dyDescent="0.3">
      <c r="A14" s="354" t="s">
        <v>235</v>
      </c>
      <c r="B14" s="218">
        <v>5419</v>
      </c>
      <c r="C14" s="218"/>
      <c r="D14" s="361">
        <v>455.1</v>
      </c>
      <c r="E14" s="360">
        <f t="shared" si="0"/>
        <v>5874.1</v>
      </c>
    </row>
    <row r="15" spans="1:5" ht="16.5" thickBot="1" x14ac:dyDescent="0.3">
      <c r="A15" s="354" t="s">
        <v>236</v>
      </c>
      <c r="B15" s="218">
        <v>1439</v>
      </c>
      <c r="C15" s="218"/>
      <c r="D15" s="361">
        <v>199.8</v>
      </c>
      <c r="E15" s="360">
        <f t="shared" si="0"/>
        <v>1638.8</v>
      </c>
    </row>
    <row r="16" spans="1:5" ht="16.5" thickBot="1" x14ac:dyDescent="0.3">
      <c r="A16" s="355" t="s">
        <v>237</v>
      </c>
      <c r="B16" s="218">
        <v>1789</v>
      </c>
      <c r="C16" s="218"/>
      <c r="D16" s="361">
        <v>199.8</v>
      </c>
      <c r="E16" s="360">
        <f t="shared" si="0"/>
        <v>1988.8</v>
      </c>
    </row>
    <row r="17" spans="1:5" ht="16.5" thickBot="1" x14ac:dyDescent="0.3">
      <c r="A17" s="354" t="s">
        <v>238</v>
      </c>
      <c r="B17" s="218">
        <v>4469</v>
      </c>
      <c r="C17" s="218"/>
      <c r="D17" s="361">
        <v>199.8</v>
      </c>
      <c r="E17" s="360">
        <f t="shared" si="0"/>
        <v>4668.8</v>
      </c>
    </row>
    <row r="18" spans="1:5" ht="16.5" thickBot="1" x14ac:dyDescent="0.3">
      <c r="A18" s="354" t="s">
        <v>239</v>
      </c>
      <c r="B18" s="218">
        <v>1394</v>
      </c>
      <c r="C18" s="218"/>
      <c r="D18" s="361">
        <v>199.8</v>
      </c>
      <c r="E18" s="360">
        <f t="shared" si="0"/>
        <v>1593.8</v>
      </c>
    </row>
    <row r="19" spans="1:5" ht="16.5" thickBot="1" x14ac:dyDescent="0.3">
      <c r="A19" s="354" t="s">
        <v>240</v>
      </c>
      <c r="B19" s="218">
        <v>2312</v>
      </c>
      <c r="C19" s="218"/>
      <c r="D19" s="361">
        <v>224</v>
      </c>
      <c r="E19" s="360">
        <f t="shared" si="0"/>
        <v>2536</v>
      </c>
    </row>
    <row r="20" spans="1:5" ht="16.5" thickBot="1" x14ac:dyDescent="0.3">
      <c r="A20" s="354" t="s">
        <v>241</v>
      </c>
      <c r="B20" s="218">
        <v>1875</v>
      </c>
      <c r="C20" s="218"/>
      <c r="D20" s="361">
        <v>199.8</v>
      </c>
      <c r="E20" s="360">
        <f t="shared" si="0"/>
        <v>2074.8000000000002</v>
      </c>
    </row>
    <row r="21" spans="1:5" ht="16.5" thickBot="1" x14ac:dyDescent="0.3">
      <c r="A21" s="354" t="s">
        <v>242</v>
      </c>
      <c r="B21" s="218">
        <v>890</v>
      </c>
      <c r="C21" s="218"/>
      <c r="D21" s="361">
        <v>199.8</v>
      </c>
      <c r="E21" s="360">
        <f t="shared" si="0"/>
        <v>1089.8</v>
      </c>
    </row>
    <row r="22" spans="1:5" s="97" customFormat="1" ht="16.5" thickBot="1" x14ac:dyDescent="0.3">
      <c r="A22" s="354" t="s">
        <v>393</v>
      </c>
      <c r="B22" s="218"/>
      <c r="C22" s="218"/>
      <c r="D22" s="361"/>
      <c r="E22" s="360">
        <f t="shared" si="0"/>
        <v>0</v>
      </c>
    </row>
    <row r="23" spans="1:5" ht="16.5" thickBot="1" x14ac:dyDescent="0.3">
      <c r="A23" s="219" t="s">
        <v>243</v>
      </c>
      <c r="B23" s="220">
        <f>SUM(B12:B22)</f>
        <v>29282</v>
      </c>
      <c r="C23" s="220">
        <f t="shared" ref="C23" si="1">SUM(C12:C22)</f>
        <v>0</v>
      </c>
      <c r="D23" s="220">
        <f>SUM(D12:D22)</f>
        <v>2532.8000000000002</v>
      </c>
      <c r="E23" s="220">
        <f>SUM(E12:E22)</f>
        <v>31814.799999999999</v>
      </c>
    </row>
    <row r="25" spans="1:5" x14ac:dyDescent="0.25">
      <c r="E25" s="92"/>
    </row>
    <row r="26" spans="1:5" x14ac:dyDescent="0.25">
      <c r="B26" s="92"/>
    </row>
    <row r="28" spans="1:5" x14ac:dyDescent="0.25">
      <c r="B28" s="97"/>
    </row>
    <row r="29" spans="1:5" x14ac:dyDescent="0.25">
      <c r="B29" s="97"/>
    </row>
    <row r="30" spans="1:5" x14ac:dyDescent="0.25">
      <c r="B30" s="97"/>
    </row>
    <row r="31" spans="1:5" x14ac:dyDescent="0.25">
      <c r="B31" s="97"/>
    </row>
    <row r="32" spans="1:5" x14ac:dyDescent="0.25">
      <c r="B32" s="97"/>
    </row>
    <row r="33" spans="2:2" x14ac:dyDescent="0.25">
      <c r="B33" s="97"/>
    </row>
    <row r="34" spans="2:2" x14ac:dyDescent="0.25">
      <c r="B34" s="97"/>
    </row>
    <row r="35" spans="2:2" x14ac:dyDescent="0.25">
      <c r="B35" s="97"/>
    </row>
    <row r="36" spans="2:2" x14ac:dyDescent="0.25">
      <c r="B36" s="97"/>
    </row>
  </sheetData>
  <mergeCells count="7">
    <mergeCell ref="A5:E6"/>
    <mergeCell ref="A7:A10"/>
    <mergeCell ref="B7:E7"/>
    <mergeCell ref="B8:B10"/>
    <mergeCell ref="C8:C10"/>
    <mergeCell ref="D8:D10"/>
    <mergeCell ref="E8:E10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activeCell="M6" sqref="M6"/>
    </sheetView>
  </sheetViews>
  <sheetFormatPr defaultRowHeight="15" x14ac:dyDescent="0.25"/>
  <cols>
    <col min="1" max="1" width="18.5703125" customWidth="1"/>
    <col min="2" max="2" width="11.7109375" customWidth="1"/>
    <col min="3" max="3" width="11.7109375" style="97" customWidth="1"/>
    <col min="4" max="4" width="11.42578125" customWidth="1"/>
    <col min="5" max="5" width="11.28515625" customWidth="1"/>
    <col min="6" max="6" width="12.5703125" customWidth="1"/>
    <col min="7" max="7" width="12.5703125" style="97" customWidth="1"/>
    <col min="8" max="8" width="11.28515625" customWidth="1"/>
    <col min="9" max="9" width="11.42578125" customWidth="1"/>
    <col min="11" max="11" width="9.5703125" bestFit="1" customWidth="1"/>
  </cols>
  <sheetData>
    <row r="1" spans="1:16" x14ac:dyDescent="0.25">
      <c r="A1" s="97"/>
      <c r="B1" s="97"/>
      <c r="D1" s="69"/>
      <c r="E1" s="69"/>
      <c r="F1" s="69"/>
      <c r="G1" s="69"/>
      <c r="H1" s="69"/>
      <c r="I1" s="91" t="s">
        <v>245</v>
      </c>
    </row>
    <row r="2" spans="1:16" x14ac:dyDescent="0.25">
      <c r="A2" s="97"/>
      <c r="B2" s="97"/>
      <c r="D2" s="69"/>
      <c r="E2" s="69"/>
      <c r="F2" s="69"/>
      <c r="G2" s="69"/>
      <c r="H2" s="69"/>
      <c r="I2" s="91" t="s">
        <v>77</v>
      </c>
    </row>
    <row r="3" spans="1:16" x14ac:dyDescent="0.25">
      <c r="A3" s="97"/>
      <c r="B3" s="97"/>
      <c r="D3" s="69"/>
      <c r="E3" s="69"/>
      <c r="F3" s="69"/>
      <c r="G3" s="69"/>
      <c r="H3" s="69"/>
      <c r="I3" s="91" t="s">
        <v>78</v>
      </c>
    </row>
    <row r="4" spans="1:16" x14ac:dyDescent="0.25">
      <c r="A4" s="97"/>
      <c r="B4" s="97"/>
      <c r="D4" s="69"/>
      <c r="E4" s="69"/>
      <c r="F4" s="69"/>
      <c r="G4" s="69"/>
      <c r="H4" s="69"/>
      <c r="I4" s="91" t="s">
        <v>422</v>
      </c>
    </row>
    <row r="5" spans="1:16" x14ac:dyDescent="0.25">
      <c r="A5" s="97"/>
      <c r="B5" s="97"/>
      <c r="D5" s="69"/>
      <c r="E5" s="69"/>
      <c r="F5" s="69"/>
      <c r="G5" s="69"/>
      <c r="H5" s="69"/>
      <c r="I5" s="69"/>
    </row>
    <row r="6" spans="1:16" ht="51" customHeight="1" x14ac:dyDescent="0.3">
      <c r="A6" s="380" t="s">
        <v>418</v>
      </c>
      <c r="B6" s="380"/>
      <c r="C6" s="380"/>
      <c r="D6" s="380"/>
      <c r="E6" s="380"/>
      <c r="F6" s="380"/>
      <c r="G6" s="380"/>
      <c r="H6" s="380"/>
      <c r="I6" s="380"/>
    </row>
    <row r="7" spans="1:16" ht="19.5" thickBot="1" x14ac:dyDescent="0.35">
      <c r="A7" s="221"/>
      <c r="B7" s="221"/>
      <c r="C7" s="221"/>
      <c r="D7" s="221"/>
      <c r="E7" s="221"/>
      <c r="F7" s="221"/>
      <c r="G7" s="221"/>
      <c r="H7" s="221"/>
      <c r="I7" s="221"/>
    </row>
    <row r="8" spans="1:16" ht="16.5" thickBot="1" x14ac:dyDescent="0.3">
      <c r="A8" s="413" t="s">
        <v>228</v>
      </c>
      <c r="B8" s="416" t="s">
        <v>248</v>
      </c>
      <c r="C8" s="417"/>
      <c r="D8" s="417"/>
      <c r="E8" s="418"/>
      <c r="F8" s="416" t="s">
        <v>248</v>
      </c>
      <c r="G8" s="417"/>
      <c r="H8" s="417"/>
      <c r="I8" s="418"/>
    </row>
    <row r="9" spans="1:16" ht="16.5" thickBot="1" x14ac:dyDescent="0.3">
      <c r="A9" s="414"/>
      <c r="B9" s="416" t="s">
        <v>367</v>
      </c>
      <c r="C9" s="417"/>
      <c r="D9" s="417"/>
      <c r="E9" s="418"/>
      <c r="F9" s="416" t="s">
        <v>416</v>
      </c>
      <c r="G9" s="417"/>
      <c r="H9" s="417"/>
      <c r="I9" s="418"/>
    </row>
    <row r="10" spans="1:16" x14ac:dyDescent="0.25">
      <c r="A10" s="414"/>
      <c r="B10" s="419" t="s">
        <v>246</v>
      </c>
      <c r="C10" s="405" t="s">
        <v>251</v>
      </c>
      <c r="D10" s="408" t="s">
        <v>247</v>
      </c>
      <c r="E10" s="408" t="s">
        <v>232</v>
      </c>
      <c r="F10" s="419" t="s">
        <v>246</v>
      </c>
      <c r="G10" s="405" t="s">
        <v>251</v>
      </c>
      <c r="H10" s="408" t="s">
        <v>247</v>
      </c>
      <c r="I10" s="408" t="s">
        <v>232</v>
      </c>
    </row>
    <row r="11" spans="1:16" x14ac:dyDescent="0.25">
      <c r="A11" s="414"/>
      <c r="B11" s="420"/>
      <c r="C11" s="406"/>
      <c r="D11" s="409"/>
      <c r="E11" s="411"/>
      <c r="F11" s="420"/>
      <c r="G11" s="406"/>
      <c r="H11" s="409"/>
      <c r="I11" s="411"/>
    </row>
    <row r="12" spans="1:16" ht="15.75" thickBot="1" x14ac:dyDescent="0.3">
      <c r="A12" s="415"/>
      <c r="B12" s="421"/>
      <c r="C12" s="407"/>
      <c r="D12" s="410"/>
      <c r="E12" s="412"/>
      <c r="F12" s="421"/>
      <c r="G12" s="407"/>
      <c r="H12" s="410"/>
      <c r="I12" s="412"/>
    </row>
    <row r="13" spans="1:16" ht="15.75" thickBot="1" x14ac:dyDescent="0.3">
      <c r="A13" s="222">
        <v>1</v>
      </c>
      <c r="B13" s="227">
        <v>2</v>
      </c>
      <c r="C13" s="227">
        <v>3</v>
      </c>
      <c r="D13" s="356">
        <v>4</v>
      </c>
      <c r="E13" s="217">
        <v>5</v>
      </c>
      <c r="F13" s="227">
        <v>6</v>
      </c>
      <c r="G13" s="227">
        <v>7</v>
      </c>
      <c r="H13" s="356">
        <v>8</v>
      </c>
      <c r="I13" s="217">
        <v>9</v>
      </c>
    </row>
    <row r="14" spans="1:16" ht="15.75" x14ac:dyDescent="0.25">
      <c r="A14" s="223" t="s">
        <v>233</v>
      </c>
      <c r="B14" s="218">
        <v>3235</v>
      </c>
      <c r="C14" s="218"/>
      <c r="D14" s="361">
        <v>206.1</v>
      </c>
      <c r="E14" s="362">
        <f>D14+B14+C14</f>
        <v>3441.1</v>
      </c>
      <c r="F14" s="218">
        <v>3235</v>
      </c>
      <c r="G14" s="218"/>
      <c r="H14" s="361">
        <v>206.1</v>
      </c>
      <c r="I14" s="224">
        <f>H14+F14+G14</f>
        <v>3441.1</v>
      </c>
      <c r="L14" s="92"/>
      <c r="O14" s="97"/>
      <c r="P14" s="97"/>
    </row>
    <row r="15" spans="1:16" ht="15.75" x14ac:dyDescent="0.25">
      <c r="A15" s="225" t="s">
        <v>234</v>
      </c>
      <c r="B15" s="218">
        <v>6460</v>
      </c>
      <c r="C15" s="218"/>
      <c r="D15" s="361">
        <v>472.5</v>
      </c>
      <c r="E15" s="362">
        <f t="shared" ref="E15:E24" si="0">D15+B15+C15</f>
        <v>6932.5</v>
      </c>
      <c r="F15" s="218">
        <v>6460</v>
      </c>
      <c r="G15" s="218"/>
      <c r="H15" s="361">
        <v>472.5</v>
      </c>
      <c r="I15" s="224">
        <f t="shared" ref="I15:I24" si="1">H15+F15+G15</f>
        <v>6932.5</v>
      </c>
      <c r="K15" s="97"/>
      <c r="L15" s="92"/>
      <c r="N15" s="97"/>
      <c r="O15" s="97"/>
      <c r="P15" s="97"/>
    </row>
    <row r="16" spans="1:16" ht="15.75" x14ac:dyDescent="0.25">
      <c r="A16" s="225" t="s">
        <v>235</v>
      </c>
      <c r="B16" s="218">
        <v>5419</v>
      </c>
      <c r="C16" s="218"/>
      <c r="D16" s="361">
        <v>472.5</v>
      </c>
      <c r="E16" s="362">
        <f t="shared" si="0"/>
        <v>5891.5</v>
      </c>
      <c r="F16" s="218">
        <v>5419</v>
      </c>
      <c r="G16" s="218"/>
      <c r="H16" s="361">
        <v>472.5</v>
      </c>
      <c r="I16" s="224">
        <f t="shared" si="1"/>
        <v>5891.5</v>
      </c>
      <c r="K16" s="97"/>
      <c r="L16" s="92"/>
      <c r="N16" s="97"/>
      <c r="O16" s="97"/>
      <c r="P16" s="97"/>
    </row>
    <row r="17" spans="1:16" ht="15.75" x14ac:dyDescent="0.25">
      <c r="A17" s="225" t="s">
        <v>236</v>
      </c>
      <c r="B17" s="218">
        <v>1439</v>
      </c>
      <c r="C17" s="218"/>
      <c r="D17" s="361">
        <v>206.1</v>
      </c>
      <c r="E17" s="362">
        <f t="shared" si="0"/>
        <v>1645.1</v>
      </c>
      <c r="F17" s="218">
        <v>1439</v>
      </c>
      <c r="G17" s="218"/>
      <c r="H17" s="361">
        <v>206.1</v>
      </c>
      <c r="I17" s="224">
        <f t="shared" si="1"/>
        <v>1645.1</v>
      </c>
      <c r="K17" s="97"/>
      <c r="L17" s="92"/>
      <c r="N17" s="97"/>
      <c r="O17" s="97"/>
      <c r="P17" s="97"/>
    </row>
    <row r="18" spans="1:16" ht="15.75" x14ac:dyDescent="0.25">
      <c r="A18" s="225" t="s">
        <v>237</v>
      </c>
      <c r="B18" s="218">
        <v>1789</v>
      </c>
      <c r="C18" s="218"/>
      <c r="D18" s="361">
        <v>206.1</v>
      </c>
      <c r="E18" s="362">
        <f t="shared" si="0"/>
        <v>1995.1</v>
      </c>
      <c r="F18" s="218">
        <v>1789</v>
      </c>
      <c r="G18" s="218"/>
      <c r="H18" s="361">
        <v>206.1</v>
      </c>
      <c r="I18" s="224">
        <f t="shared" si="1"/>
        <v>1995.1</v>
      </c>
      <c r="K18" s="97"/>
      <c r="L18" s="92"/>
      <c r="N18" s="97"/>
      <c r="O18" s="97"/>
      <c r="P18" s="97"/>
    </row>
    <row r="19" spans="1:16" ht="15.75" x14ac:dyDescent="0.25">
      <c r="A19" s="225" t="s">
        <v>238</v>
      </c>
      <c r="B19" s="218">
        <v>4469</v>
      </c>
      <c r="C19" s="218"/>
      <c r="D19" s="361">
        <v>206.1</v>
      </c>
      <c r="E19" s="362">
        <f t="shared" si="0"/>
        <v>4675.1000000000004</v>
      </c>
      <c r="F19" s="218">
        <v>4469</v>
      </c>
      <c r="G19" s="218"/>
      <c r="H19" s="361">
        <v>206.1</v>
      </c>
      <c r="I19" s="224">
        <f t="shared" si="1"/>
        <v>4675.1000000000004</v>
      </c>
      <c r="K19" s="97"/>
      <c r="L19" s="92"/>
      <c r="N19" s="97"/>
      <c r="O19" s="97"/>
      <c r="P19" s="97"/>
    </row>
    <row r="20" spans="1:16" ht="15.75" x14ac:dyDescent="0.25">
      <c r="A20" s="225" t="s">
        <v>239</v>
      </c>
      <c r="B20" s="218">
        <v>1394</v>
      </c>
      <c r="C20" s="218"/>
      <c r="D20" s="361">
        <v>206.1</v>
      </c>
      <c r="E20" s="362">
        <f t="shared" si="0"/>
        <v>1600.1</v>
      </c>
      <c r="F20" s="218">
        <v>1394</v>
      </c>
      <c r="G20" s="218"/>
      <c r="H20" s="361">
        <v>206.1</v>
      </c>
      <c r="I20" s="224">
        <f t="shared" si="1"/>
        <v>1600.1</v>
      </c>
      <c r="K20" s="97"/>
      <c r="L20" s="92"/>
      <c r="N20" s="97"/>
      <c r="O20" s="97"/>
      <c r="P20" s="97"/>
    </row>
    <row r="21" spans="1:16" ht="15.75" x14ac:dyDescent="0.25">
      <c r="A21" s="225" t="s">
        <v>240</v>
      </c>
      <c r="B21" s="218">
        <v>2312</v>
      </c>
      <c r="C21" s="218"/>
      <c r="D21" s="361">
        <v>232.9</v>
      </c>
      <c r="E21" s="362">
        <f t="shared" si="0"/>
        <v>2544.9</v>
      </c>
      <c r="F21" s="218">
        <v>2312</v>
      </c>
      <c r="G21" s="218"/>
      <c r="H21" s="361">
        <v>232.9</v>
      </c>
      <c r="I21" s="224">
        <f t="shared" si="1"/>
        <v>2544.9</v>
      </c>
      <c r="K21" s="97"/>
      <c r="L21" s="92"/>
      <c r="N21" s="97"/>
      <c r="O21" s="97"/>
      <c r="P21" s="97"/>
    </row>
    <row r="22" spans="1:16" ht="15.75" x14ac:dyDescent="0.25">
      <c r="A22" s="225" t="s">
        <v>241</v>
      </c>
      <c r="B22" s="218">
        <v>1875</v>
      </c>
      <c r="C22" s="218"/>
      <c r="D22" s="361">
        <v>206.1</v>
      </c>
      <c r="E22" s="362">
        <f t="shared" si="0"/>
        <v>2081.1</v>
      </c>
      <c r="F22" s="218">
        <v>1875</v>
      </c>
      <c r="G22" s="218"/>
      <c r="H22" s="361">
        <v>206.1</v>
      </c>
      <c r="I22" s="224">
        <f t="shared" si="1"/>
        <v>2081.1</v>
      </c>
      <c r="K22" s="97"/>
      <c r="L22" s="92"/>
      <c r="N22" s="97"/>
      <c r="O22" s="97"/>
      <c r="P22" s="97"/>
    </row>
    <row r="23" spans="1:16" ht="15.75" x14ac:dyDescent="0.25">
      <c r="A23" s="225" t="s">
        <v>242</v>
      </c>
      <c r="B23" s="218">
        <v>890</v>
      </c>
      <c r="C23" s="218"/>
      <c r="D23" s="361">
        <v>206.1</v>
      </c>
      <c r="E23" s="362">
        <f t="shared" si="0"/>
        <v>1096.0999999999999</v>
      </c>
      <c r="F23" s="218">
        <v>890</v>
      </c>
      <c r="G23" s="218"/>
      <c r="H23" s="361">
        <v>206.1</v>
      </c>
      <c r="I23" s="224">
        <f t="shared" si="1"/>
        <v>1096.0999999999999</v>
      </c>
      <c r="K23" s="97"/>
      <c r="L23" s="92"/>
      <c r="N23" s="97"/>
      <c r="O23" s="97"/>
      <c r="P23" s="97"/>
    </row>
    <row r="24" spans="1:16" s="97" customFormat="1" ht="16.5" thickBot="1" x14ac:dyDescent="0.3">
      <c r="A24" s="312" t="s">
        <v>393</v>
      </c>
      <c r="B24" s="218"/>
      <c r="C24" s="218"/>
      <c r="D24" s="361"/>
      <c r="E24" s="224">
        <f t="shared" si="0"/>
        <v>0</v>
      </c>
      <c r="F24" s="313"/>
      <c r="G24" s="313"/>
      <c r="H24" s="314"/>
      <c r="I24" s="224">
        <f t="shared" si="1"/>
        <v>0</v>
      </c>
    </row>
    <row r="25" spans="1:16" ht="16.5" thickBot="1" x14ac:dyDescent="0.3">
      <c r="A25" s="219" t="s">
        <v>243</v>
      </c>
      <c r="B25" s="363">
        <f>SUM(B14:B24)</f>
        <v>29282</v>
      </c>
      <c r="C25" s="363">
        <f t="shared" ref="C25:I25" si="2">SUM(C14:C24)</f>
        <v>0</v>
      </c>
      <c r="D25" s="363">
        <f t="shared" si="2"/>
        <v>2620.5999999999995</v>
      </c>
      <c r="E25" s="226">
        <f t="shared" si="2"/>
        <v>31902.6</v>
      </c>
      <c r="F25" s="226">
        <f t="shared" si="2"/>
        <v>29282</v>
      </c>
      <c r="G25" s="226">
        <f t="shared" si="2"/>
        <v>0</v>
      </c>
      <c r="H25" s="226">
        <f t="shared" si="2"/>
        <v>2620.5999999999995</v>
      </c>
      <c r="I25" s="226">
        <f t="shared" si="2"/>
        <v>31902.6</v>
      </c>
      <c r="K25" s="370"/>
      <c r="L25" s="92"/>
      <c r="M25" s="92"/>
      <c r="N25" s="92"/>
      <c r="O25" s="92"/>
      <c r="P25" s="92"/>
    </row>
    <row r="28" spans="1:16" x14ac:dyDescent="0.25">
      <c r="L28" s="97"/>
    </row>
    <row r="29" spans="1:16" x14ac:dyDescent="0.25">
      <c r="L29" s="97"/>
    </row>
    <row r="30" spans="1:16" x14ac:dyDescent="0.25">
      <c r="L30" s="97"/>
    </row>
    <row r="31" spans="1:16" x14ac:dyDescent="0.25">
      <c r="L31" s="97"/>
    </row>
    <row r="32" spans="1:16" x14ac:dyDescent="0.25">
      <c r="L32" s="97"/>
    </row>
    <row r="33" spans="12:12" x14ac:dyDescent="0.25">
      <c r="L33" s="97"/>
    </row>
    <row r="34" spans="12:12" x14ac:dyDescent="0.25">
      <c r="L34" s="97"/>
    </row>
    <row r="35" spans="12:12" x14ac:dyDescent="0.25">
      <c r="L35" s="97"/>
    </row>
    <row r="36" spans="12:12" x14ac:dyDescent="0.25">
      <c r="L36" s="97"/>
    </row>
    <row r="37" spans="12:12" x14ac:dyDescent="0.25">
      <c r="L37" s="97"/>
    </row>
    <row r="38" spans="12:12" x14ac:dyDescent="0.25">
      <c r="L38" s="97"/>
    </row>
  </sheetData>
  <mergeCells count="14">
    <mergeCell ref="H10:H12"/>
    <mergeCell ref="I10:I12"/>
    <mergeCell ref="C10:C12"/>
    <mergeCell ref="G10:G12"/>
    <mergeCell ref="A6:I6"/>
    <mergeCell ref="A8:A12"/>
    <mergeCell ref="B8:E8"/>
    <mergeCell ref="F8:I8"/>
    <mergeCell ref="B9:E9"/>
    <mergeCell ref="F9:I9"/>
    <mergeCell ref="B10:B12"/>
    <mergeCell ref="D10:D12"/>
    <mergeCell ref="E10:E12"/>
    <mergeCell ref="F10:F12"/>
  </mergeCells>
  <pageMargins left="0.19685039370078741" right="0.19685039370078741" top="0.74803149606299213" bottom="0.74803149606299213" header="0.31496062992125984" footer="0.3149606299212598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G38" sqref="G38"/>
    </sheetView>
  </sheetViews>
  <sheetFormatPr defaultRowHeight="15" x14ac:dyDescent="0.25"/>
  <cols>
    <col min="1" max="1" width="7.28515625" customWidth="1"/>
    <col min="2" max="2" width="34.7109375" customWidth="1"/>
    <col min="3" max="3" width="24.5703125" customWidth="1"/>
    <col min="4" max="4" width="18.140625" customWidth="1"/>
  </cols>
  <sheetData>
    <row r="1" spans="1:7" ht="18.75" x14ac:dyDescent="0.3">
      <c r="A1" s="97"/>
      <c r="B1" s="206"/>
      <c r="C1" s="46"/>
      <c r="D1" s="46" t="s">
        <v>220</v>
      </c>
      <c r="E1" s="206"/>
      <c r="F1" s="206"/>
      <c r="G1" s="206"/>
    </row>
    <row r="2" spans="1:7" ht="18.75" x14ac:dyDescent="0.3">
      <c r="A2" s="97"/>
      <c r="B2" s="206"/>
      <c r="C2" s="46"/>
      <c r="D2" s="91" t="s">
        <v>77</v>
      </c>
      <c r="E2" s="206"/>
      <c r="F2" s="206"/>
      <c r="G2" s="206"/>
    </row>
    <row r="3" spans="1:7" ht="18.75" x14ac:dyDescent="0.3">
      <c r="A3" s="97"/>
      <c r="B3" s="206"/>
      <c r="C3" s="46"/>
      <c r="D3" s="91" t="s">
        <v>78</v>
      </c>
      <c r="E3" s="206"/>
      <c r="F3" s="206"/>
      <c r="G3" s="206"/>
    </row>
    <row r="4" spans="1:7" ht="18.75" x14ac:dyDescent="0.3">
      <c r="A4" s="97"/>
      <c r="B4" s="206"/>
      <c r="C4" s="46"/>
      <c r="D4" s="91" t="s">
        <v>422</v>
      </c>
      <c r="E4" s="206"/>
      <c r="F4" s="206"/>
      <c r="G4" s="206"/>
    </row>
    <row r="5" spans="1:7" ht="18.75" x14ac:dyDescent="0.3">
      <c r="A5" s="97"/>
      <c r="B5" s="423" t="s">
        <v>221</v>
      </c>
      <c r="C5" s="423"/>
      <c r="D5" s="423"/>
      <c r="E5" s="215"/>
      <c r="F5" s="215"/>
      <c r="G5" s="215"/>
    </row>
    <row r="6" spans="1:7" ht="18.75" x14ac:dyDescent="0.3">
      <c r="A6" s="97"/>
      <c r="B6" s="424" t="s">
        <v>222</v>
      </c>
      <c r="C6" s="424"/>
      <c r="D6" s="424"/>
      <c r="E6" s="216"/>
      <c r="F6" s="216"/>
      <c r="G6" s="216"/>
    </row>
    <row r="7" spans="1:7" ht="18.75" x14ac:dyDescent="0.3">
      <c r="A7" s="97"/>
      <c r="B7" s="422" t="s">
        <v>419</v>
      </c>
      <c r="C7" s="422"/>
      <c r="D7" s="422"/>
      <c r="E7" s="215"/>
      <c r="F7" s="215"/>
      <c r="G7" s="215"/>
    </row>
    <row r="8" spans="1:7" ht="56.25" x14ac:dyDescent="0.3">
      <c r="A8" s="207" t="s">
        <v>223</v>
      </c>
      <c r="B8" s="428" t="s">
        <v>224</v>
      </c>
      <c r="C8" s="429"/>
      <c r="D8" s="208" t="s">
        <v>225</v>
      </c>
      <c r="E8" s="206"/>
      <c r="F8" s="206"/>
      <c r="G8" s="206"/>
    </row>
    <row r="9" spans="1:7" x14ac:dyDescent="0.25">
      <c r="A9" s="209">
        <v>1</v>
      </c>
      <c r="B9" s="430">
        <v>2</v>
      </c>
      <c r="C9" s="431"/>
      <c r="D9" s="209">
        <v>3</v>
      </c>
      <c r="E9" s="97"/>
      <c r="F9" s="97"/>
      <c r="G9" s="97"/>
    </row>
    <row r="10" spans="1:7" ht="15.75" x14ac:dyDescent="0.25">
      <c r="A10" s="210">
        <v>1</v>
      </c>
      <c r="B10" s="432" t="s">
        <v>260</v>
      </c>
      <c r="C10" s="433"/>
      <c r="D10" s="211"/>
      <c r="E10" s="97"/>
      <c r="F10" s="97"/>
      <c r="G10" s="97"/>
    </row>
    <row r="11" spans="1:7" s="97" customFormat="1" ht="37.5" customHeight="1" x14ac:dyDescent="0.25">
      <c r="A11" s="210">
        <v>2</v>
      </c>
      <c r="B11" s="432" t="s">
        <v>358</v>
      </c>
      <c r="C11" s="433"/>
      <c r="D11" s="211"/>
    </row>
    <row r="12" spans="1:7" s="97" customFormat="1" ht="15.75" x14ac:dyDescent="0.25">
      <c r="A12" s="210">
        <v>3</v>
      </c>
      <c r="B12" s="432" t="s">
        <v>269</v>
      </c>
      <c r="C12" s="433"/>
      <c r="D12" s="211"/>
    </row>
    <row r="13" spans="1:7" s="97" customFormat="1" ht="30" customHeight="1" x14ac:dyDescent="0.25">
      <c r="A13" s="210">
        <v>6</v>
      </c>
      <c r="B13" s="432" t="s">
        <v>402</v>
      </c>
      <c r="C13" s="433"/>
      <c r="D13" s="211"/>
    </row>
    <row r="14" spans="1:7" s="97" customFormat="1" ht="19.5" customHeight="1" x14ac:dyDescent="0.25">
      <c r="A14" s="210">
        <v>7</v>
      </c>
      <c r="B14" s="432" t="s">
        <v>306</v>
      </c>
      <c r="C14" s="433"/>
      <c r="D14" s="211"/>
    </row>
    <row r="15" spans="1:7" ht="15.75" x14ac:dyDescent="0.25">
      <c r="A15" s="210"/>
      <c r="B15" s="425" t="s">
        <v>88</v>
      </c>
      <c r="C15" s="426"/>
      <c r="D15" s="212">
        <f>SUM(D10:D14)</f>
        <v>0</v>
      </c>
      <c r="E15" s="97"/>
      <c r="F15" s="97"/>
      <c r="G15" s="97"/>
    </row>
    <row r="16" spans="1:7" ht="15.75" x14ac:dyDescent="0.25">
      <c r="A16" s="97"/>
      <c r="B16" s="427"/>
      <c r="C16" s="427"/>
      <c r="D16" s="213"/>
      <c r="E16" s="97"/>
      <c r="F16" s="97"/>
      <c r="G16" s="97"/>
    </row>
    <row r="17" spans="1:7" ht="90" customHeight="1" x14ac:dyDescent="0.25">
      <c r="A17" s="97"/>
      <c r="B17" s="97"/>
      <c r="C17" s="97"/>
      <c r="D17" s="97"/>
      <c r="E17" s="97"/>
      <c r="F17" s="97"/>
      <c r="G17" s="97"/>
    </row>
    <row r="18" spans="1:7" ht="75.75" customHeight="1" x14ac:dyDescent="0.25">
      <c r="A18" s="97"/>
      <c r="B18" s="97"/>
      <c r="C18" s="97"/>
      <c r="D18" s="97"/>
      <c r="E18" s="97"/>
      <c r="F18" s="97"/>
      <c r="G18" s="97"/>
    </row>
    <row r="19" spans="1:7" ht="18.75" x14ac:dyDescent="0.3">
      <c r="A19" s="204"/>
      <c r="B19" s="206"/>
      <c r="C19" s="46"/>
      <c r="D19" s="46" t="s">
        <v>226</v>
      </c>
      <c r="E19" s="97"/>
      <c r="F19" s="97"/>
      <c r="G19" s="97"/>
    </row>
    <row r="20" spans="1:7" ht="18.75" x14ac:dyDescent="0.3">
      <c r="A20" s="204"/>
      <c r="B20" s="206"/>
      <c r="C20" s="46"/>
      <c r="D20" s="91" t="s">
        <v>77</v>
      </c>
      <c r="E20" s="97"/>
      <c r="F20" s="97"/>
      <c r="G20" s="97"/>
    </row>
    <row r="21" spans="1:7" ht="18.75" x14ac:dyDescent="0.3">
      <c r="A21" s="204"/>
      <c r="B21" s="206"/>
      <c r="C21" s="46"/>
      <c r="D21" s="91" t="s">
        <v>78</v>
      </c>
      <c r="E21" s="97"/>
      <c r="F21" s="97"/>
      <c r="G21" s="97"/>
    </row>
    <row r="22" spans="1:7" ht="18.75" x14ac:dyDescent="0.3">
      <c r="A22" s="204"/>
      <c r="B22" s="206"/>
      <c r="C22" s="46"/>
      <c r="D22" s="91" t="s">
        <v>422</v>
      </c>
      <c r="E22" s="97"/>
      <c r="F22" s="97"/>
      <c r="G22" s="97"/>
    </row>
    <row r="23" spans="1:7" ht="18.75" x14ac:dyDescent="0.3">
      <c r="A23" s="423" t="s">
        <v>221</v>
      </c>
      <c r="B23" s="423"/>
      <c r="C23" s="423"/>
      <c r="D23" s="423"/>
      <c r="E23" s="97"/>
      <c r="F23" s="97"/>
      <c r="G23" s="97"/>
    </row>
    <row r="24" spans="1:7" ht="18.75" x14ac:dyDescent="0.3">
      <c r="A24" s="423" t="s">
        <v>227</v>
      </c>
      <c r="B24" s="423"/>
      <c r="C24" s="423"/>
      <c r="D24" s="423"/>
      <c r="E24" s="97"/>
      <c r="F24" s="97"/>
      <c r="G24" s="97"/>
    </row>
    <row r="25" spans="1:7" ht="18.75" x14ac:dyDescent="0.3">
      <c r="A25" s="422" t="s">
        <v>368</v>
      </c>
      <c r="B25" s="422"/>
      <c r="C25" s="422"/>
      <c r="D25" s="422"/>
      <c r="E25" s="97"/>
      <c r="F25" s="97"/>
      <c r="G25" s="97"/>
    </row>
    <row r="26" spans="1:7" ht="37.5" x14ac:dyDescent="0.3">
      <c r="A26" s="207" t="s">
        <v>223</v>
      </c>
      <c r="B26" s="207" t="s">
        <v>224</v>
      </c>
      <c r="C26" s="208" t="s">
        <v>420</v>
      </c>
      <c r="D26" s="208" t="s">
        <v>421</v>
      </c>
      <c r="E26" s="97"/>
      <c r="F26" s="97"/>
      <c r="G26" s="97"/>
    </row>
    <row r="27" spans="1:7" x14ac:dyDescent="0.25">
      <c r="A27" s="209">
        <v>1</v>
      </c>
      <c r="B27" s="209">
        <v>2</v>
      </c>
      <c r="C27" s="209">
        <v>3</v>
      </c>
      <c r="D27" s="209">
        <v>4</v>
      </c>
      <c r="E27" s="97"/>
      <c r="F27" s="97"/>
      <c r="G27" s="97"/>
    </row>
    <row r="28" spans="1:7" s="97" customFormat="1" ht="15.75" x14ac:dyDescent="0.25">
      <c r="A28" s="209">
        <v>1</v>
      </c>
      <c r="B28" s="256" t="s">
        <v>260</v>
      </c>
      <c r="C28" s="254">
        <v>0</v>
      </c>
      <c r="D28" s="254">
        <v>0</v>
      </c>
    </row>
    <row r="29" spans="1:7" s="97" customFormat="1" ht="33.75" customHeight="1" x14ac:dyDescent="0.25">
      <c r="A29" s="209">
        <v>2</v>
      </c>
      <c r="B29" s="256" t="s">
        <v>261</v>
      </c>
      <c r="C29" s="254">
        <v>0</v>
      </c>
      <c r="D29" s="254">
        <v>0</v>
      </c>
    </row>
    <row r="30" spans="1:7" s="97" customFormat="1" ht="33.75" customHeight="1" x14ac:dyDescent="0.25">
      <c r="A30" s="209">
        <v>3</v>
      </c>
      <c r="B30" s="256" t="s">
        <v>269</v>
      </c>
      <c r="C30" s="254">
        <v>0</v>
      </c>
      <c r="D30" s="254">
        <v>0</v>
      </c>
    </row>
    <row r="31" spans="1:7" s="97" customFormat="1" ht="75.75" customHeight="1" x14ac:dyDescent="0.25">
      <c r="A31" s="209">
        <v>4</v>
      </c>
      <c r="B31" s="256" t="s">
        <v>270</v>
      </c>
      <c r="C31" s="254">
        <v>0</v>
      </c>
      <c r="D31" s="254">
        <v>0</v>
      </c>
    </row>
    <row r="32" spans="1:7" ht="24.75" customHeight="1" x14ac:dyDescent="0.25">
      <c r="A32" s="210">
        <v>5</v>
      </c>
      <c r="B32" s="253" t="s">
        <v>262</v>
      </c>
      <c r="C32" s="254">
        <v>0</v>
      </c>
      <c r="D32" s="254">
        <v>0</v>
      </c>
      <c r="E32" s="97"/>
      <c r="F32" s="97"/>
      <c r="G32" s="97"/>
    </row>
    <row r="33" spans="1:7" s="97" customFormat="1" ht="24.75" customHeight="1" x14ac:dyDescent="0.25">
      <c r="A33" s="210">
        <v>6</v>
      </c>
      <c r="B33" s="262" t="s">
        <v>305</v>
      </c>
      <c r="C33" s="263">
        <v>0</v>
      </c>
      <c r="D33" s="254">
        <v>0</v>
      </c>
    </row>
    <row r="34" spans="1:7" s="97" customFormat="1" ht="24.75" customHeight="1" x14ac:dyDescent="0.25">
      <c r="A34" s="210">
        <v>7</v>
      </c>
      <c r="B34" s="262" t="s">
        <v>306</v>
      </c>
      <c r="C34" s="263">
        <v>0</v>
      </c>
      <c r="D34" s="254">
        <v>0</v>
      </c>
    </row>
    <row r="35" spans="1:7" ht="15.75" x14ac:dyDescent="0.25">
      <c r="A35" s="210"/>
      <c r="B35" s="214" t="s">
        <v>88</v>
      </c>
      <c r="C35" s="212">
        <f>SUM(C28:C34)</f>
        <v>0</v>
      </c>
      <c r="D35" s="212">
        <f>SUM(D28:D34)</f>
        <v>0</v>
      </c>
      <c r="E35" s="97"/>
      <c r="F35" s="97"/>
      <c r="G35" s="97"/>
    </row>
  </sheetData>
  <mergeCells count="15">
    <mergeCell ref="A25:D25"/>
    <mergeCell ref="A24:D24"/>
    <mergeCell ref="B5:D5"/>
    <mergeCell ref="B6:D6"/>
    <mergeCell ref="B15:C15"/>
    <mergeCell ref="B16:C16"/>
    <mergeCell ref="A23:D23"/>
    <mergeCell ref="B8:C8"/>
    <mergeCell ref="B9:C9"/>
    <mergeCell ref="B10:C10"/>
    <mergeCell ref="B7:D7"/>
    <mergeCell ref="B11:C11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пр1</vt:lpstr>
      <vt:lpstr>пр3</vt:lpstr>
      <vt:lpstr>пр4</vt:lpstr>
      <vt:lpstr>пр5</vt:lpstr>
      <vt:lpstr>пр6</vt:lpstr>
      <vt:lpstr>пр7-8</vt:lpstr>
      <vt:lpstr>пр9</vt:lpstr>
      <vt:lpstr>пр10</vt:lpstr>
      <vt:lpstr>пр11-12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2025-11-16T08:50:56Z</dcterms:modified>
</cp:coreProperties>
</file>